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OCTOMBRIE\"/>
    </mc:Choice>
  </mc:AlternateContent>
  <xr:revisionPtr revIDLastSave="0" documentId="13_ncr:1_{FB884872-88A8-45B1-9CC2-614D65C53C2E}"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5" i="2" l="1"/>
  <c r="I224" i="2" s="1"/>
  <c r="I223" i="2" s="1"/>
  <c r="I222" i="2" s="1"/>
  <c r="I213" i="2"/>
  <c r="I209" i="2"/>
  <c r="I208" i="2"/>
  <c r="I14" i="2" s="1"/>
  <c r="I204" i="2"/>
  <c r="I203" i="2"/>
  <c r="I202" i="2"/>
  <c r="I201" i="2"/>
  <c r="I200" i="2"/>
  <c r="I199" i="2" s="1"/>
  <c r="I196" i="2"/>
  <c r="I191" i="2"/>
  <c r="I187" i="2"/>
  <c r="I186" i="2" s="1"/>
  <c r="I185" i="2" s="1"/>
  <c r="I12" i="2" s="1"/>
  <c r="I184" i="2"/>
  <c r="I18" i="2" s="1"/>
  <c r="I176" i="2"/>
  <c r="I168" i="2" s="1"/>
  <c r="I169" i="2"/>
  <c r="I161" i="2"/>
  <c r="I154" i="2"/>
  <c r="I150" i="2"/>
  <c r="I146" i="2"/>
  <c r="I138" i="2"/>
  <c r="I137" i="2"/>
  <c r="I127" i="2"/>
  <c r="I117" i="2"/>
  <c r="I110" i="2"/>
  <c r="I101" i="2"/>
  <c r="I90" i="2" s="1"/>
  <c r="I89" i="2" s="1"/>
  <c r="I53" i="2" s="1"/>
  <c r="I45" i="2" s="1"/>
  <c r="I44" i="2" s="1"/>
  <c r="I94" i="2"/>
  <c r="I91" i="2"/>
  <c r="I80" i="2"/>
  <c r="I79" i="2"/>
  <c r="I78" i="2"/>
  <c r="I75" i="2"/>
  <c r="I73" i="2"/>
  <c r="I72" i="2"/>
  <c r="I11" i="2" s="1"/>
  <c r="I69" i="2"/>
  <c r="I61" i="2"/>
  <c r="I59" i="2"/>
  <c r="I36" i="2"/>
  <c r="I34" i="2"/>
  <c r="I24" i="2"/>
  <c r="I23" i="2" s="1"/>
  <c r="I17" i="2"/>
  <c r="I16" i="2"/>
  <c r="I15" i="2"/>
  <c r="I13" i="2"/>
  <c r="G48" i="1"/>
  <c r="G17" i="1"/>
  <c r="H102" i="1"/>
  <c r="H100" i="1"/>
  <c r="H99" i="1"/>
  <c r="H98" i="1"/>
  <c r="H95" i="1" s="1"/>
  <c r="H96" i="1"/>
  <c r="H92" i="1"/>
  <c r="H91" i="1"/>
  <c r="H89" i="1"/>
  <c r="H88" i="1"/>
  <c r="H79" i="1"/>
  <c r="H66" i="1"/>
  <c r="H65" i="1" s="1"/>
  <c r="H64" i="1" s="1"/>
  <c r="H62" i="1"/>
  <c r="H58" i="1"/>
  <c r="H57" i="1" s="1"/>
  <c r="H55" i="1"/>
  <c r="H53" i="1"/>
  <c r="H52" i="1"/>
  <c r="H28" i="1"/>
  <c r="H27" i="1"/>
  <c r="H23" i="1"/>
  <c r="H15" i="1" s="1"/>
  <c r="H14" i="1" s="1"/>
  <c r="H16" i="1"/>
  <c r="H9" i="1"/>
  <c r="I87" i="2" l="1"/>
  <c r="I10" i="2"/>
  <c r="I219" i="2"/>
  <c r="I218" i="2" s="1"/>
  <c r="I217" i="2" s="1"/>
  <c r="I221" i="2"/>
  <c r="I220" i="2" s="1"/>
  <c r="I22" i="2"/>
  <c r="I21" i="2" s="1"/>
  <c r="I9" i="2"/>
  <c r="H51" i="1"/>
  <c r="H8" i="1" s="1"/>
  <c r="H7" i="1" s="1"/>
  <c r="H57" i="2"/>
  <c r="H41" i="2"/>
  <c r="H40" i="2"/>
  <c r="H39" i="2"/>
  <c r="H38" i="2"/>
  <c r="H37" i="2"/>
  <c r="H33" i="2"/>
  <c r="I20" i="2" l="1"/>
  <c r="I19" i="2" s="1"/>
  <c r="I8" i="2"/>
  <c r="I7" i="2" s="1"/>
  <c r="H198" i="2"/>
  <c r="H195" i="2"/>
  <c r="H193" i="2"/>
  <c r="H192" i="2"/>
  <c r="H190" i="2"/>
  <c r="H189" i="2"/>
  <c r="H188" i="2"/>
  <c r="H206" i="2"/>
  <c r="H205" i="2"/>
  <c r="H183" i="2"/>
  <c r="H182" i="2"/>
  <c r="H180" i="2"/>
  <c r="H175" i="2"/>
  <c r="H170" i="2"/>
  <c r="H166" i="2"/>
  <c r="H162" i="2"/>
  <c r="H160" i="2"/>
  <c r="H155" i="2"/>
  <c r="H153" i="2"/>
  <c r="H151" i="2"/>
  <c r="H149" i="2"/>
  <c r="H147" i="2"/>
  <c r="H145" i="2"/>
  <c r="H144" i="2"/>
  <c r="H143" i="2"/>
  <c r="H142" i="2"/>
  <c r="H140" i="2"/>
  <c r="H139" i="2"/>
  <c r="H135" i="2"/>
  <c r="H133" i="2"/>
  <c r="H132" i="2"/>
  <c r="H120" i="2"/>
  <c r="H119" i="2"/>
  <c r="H118" i="2"/>
  <c r="H111" i="2"/>
  <c r="H109" i="2"/>
  <c r="H107" i="2"/>
  <c r="H105" i="2"/>
  <c r="H104" i="2"/>
  <c r="H102" i="2"/>
  <c r="H100" i="2"/>
  <c r="H99" i="2"/>
  <c r="H98" i="2"/>
  <c r="H97" i="2"/>
  <c r="H96" i="2"/>
  <c r="H95" i="2"/>
  <c r="H92" i="2"/>
  <c r="H88" i="2"/>
  <c r="H71" i="2"/>
  <c r="H70" i="2"/>
  <c r="H67" i="2"/>
  <c r="H64" i="2"/>
  <c r="H62" i="2"/>
  <c r="H60" i="2"/>
  <c r="H58" i="2"/>
  <c r="H55" i="2"/>
  <c r="H54" i="2"/>
  <c r="H52" i="2"/>
  <c r="H50" i="2"/>
  <c r="H49" i="2"/>
  <c r="H48" i="2"/>
  <c r="H47" i="2"/>
  <c r="H46" i="2"/>
  <c r="H42" i="2"/>
  <c r="H32" i="2"/>
  <c r="H31" i="2"/>
  <c r="H29" i="2"/>
  <c r="H28" i="2"/>
  <c r="H27" i="2"/>
  <c r="H26" i="2"/>
  <c r="H25" i="2"/>
  <c r="G103" i="1"/>
  <c r="G86" i="1"/>
  <c r="G84" i="1"/>
  <c r="G82" i="1"/>
  <c r="G68" i="1"/>
  <c r="G61" i="1"/>
  <c r="G49" i="1"/>
  <c r="G45" i="1"/>
  <c r="G44" i="1"/>
  <c r="G43" i="1"/>
  <c r="G42" i="1"/>
  <c r="G41" i="1"/>
  <c r="G37" i="1"/>
  <c r="G36" i="1"/>
  <c r="G32" i="1"/>
  <c r="G30" i="1"/>
  <c r="G29" i="1"/>
  <c r="G26" i="1"/>
  <c r="G24" i="1"/>
  <c r="G22" i="1"/>
  <c r="D110" i="2" l="1"/>
  <c r="E110" i="2"/>
  <c r="F110" i="2"/>
  <c r="G110" i="2"/>
  <c r="H110" i="2"/>
  <c r="C110" i="2"/>
  <c r="C102" i="1" l="1"/>
  <c r="C100" i="1"/>
  <c r="C99" i="1"/>
  <c r="C98" i="1" s="1"/>
  <c r="C95" i="1" s="1"/>
  <c r="C96" i="1"/>
  <c r="C92" i="1"/>
  <c r="C91" i="1"/>
  <c r="C89" i="1"/>
  <c r="C88" i="1" s="1"/>
  <c r="D169" i="2" l="1"/>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G15" i="1" s="1"/>
  <c r="D9" i="1"/>
  <c r="E9" i="1"/>
  <c r="F9" i="1"/>
  <c r="G9" i="1"/>
  <c r="C79" i="1"/>
  <c r="C65" i="1" s="1"/>
  <c r="C64" i="1" s="1"/>
  <c r="C66" i="1"/>
  <c r="C62" i="1"/>
  <c r="C58" i="1"/>
  <c r="C57" i="1" s="1"/>
  <c r="C55" i="1"/>
  <c r="C53" i="1"/>
  <c r="C28" i="1"/>
  <c r="C27" i="1" s="1"/>
  <c r="C23" i="1"/>
  <c r="C16" i="1"/>
  <c r="C15" i="1" s="1"/>
  <c r="C9" i="1"/>
  <c r="F15" i="1" l="1"/>
  <c r="F14" i="1" s="1"/>
  <c r="C52" i="1"/>
  <c r="E95" i="1"/>
  <c r="G95" i="1"/>
  <c r="D95" i="1"/>
  <c r="C51" i="1"/>
  <c r="C14" i="1"/>
  <c r="C8" i="1" s="1"/>
  <c r="C7" i="1" s="1"/>
  <c r="F95" i="1"/>
  <c r="G65" i="1"/>
  <c r="G64" i="1" s="1"/>
  <c r="G57" i="1"/>
  <c r="E51" i="1"/>
  <c r="F51" i="1"/>
  <c r="D51" i="1"/>
  <c r="G52" i="1"/>
  <c r="E14" i="1"/>
  <c r="G14" i="1"/>
  <c r="D14" i="1"/>
  <c r="G51" i="1" l="1"/>
  <c r="G8" i="1" s="1"/>
  <c r="G7" i="1" s="1"/>
  <c r="F8" i="1"/>
  <c r="F7" i="1" s="1"/>
  <c r="D8" i="1"/>
  <c r="D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D94" i="2"/>
  <c r="E94" i="2"/>
  <c r="F94" i="2"/>
  <c r="G94" i="2"/>
  <c r="H94" i="2"/>
  <c r="C94" i="2"/>
  <c r="F224" i="2" l="1"/>
  <c r="F223" i="2" s="1"/>
  <c r="F222" i="2" s="1"/>
  <c r="D225" i="2"/>
  <c r="D224" i="2" s="1"/>
  <c r="D223" i="2" s="1"/>
  <c r="D222" i="2" s="1"/>
  <c r="D219" i="2" s="1"/>
  <c r="D218" i="2" s="1"/>
  <c r="D217" i="2" s="1"/>
  <c r="E225" i="2"/>
  <c r="E224" i="2" s="1"/>
  <c r="E223" i="2" s="1"/>
  <c r="E222" i="2" s="1"/>
  <c r="E219" i="2" s="1"/>
  <c r="E218" i="2" s="1"/>
  <c r="E217" i="2" s="1"/>
  <c r="F225" i="2"/>
  <c r="G225" i="2"/>
  <c r="G224" i="2" s="1"/>
  <c r="G223" i="2" s="1"/>
  <c r="G222" i="2" s="1"/>
  <c r="G221" i="2" s="1"/>
  <c r="G220" i="2" s="1"/>
  <c r="H225" i="2"/>
  <c r="H224" i="2" s="1"/>
  <c r="H223" i="2" s="1"/>
  <c r="H222" i="2" s="1"/>
  <c r="H219" i="2" s="1"/>
  <c r="H218" i="2" s="1"/>
  <c r="H217" i="2" s="1"/>
  <c r="F218" i="2"/>
  <c r="F217" i="2" s="1"/>
  <c r="F219" i="2"/>
  <c r="G219" i="2"/>
  <c r="G218" i="2" s="1"/>
  <c r="G217" i="2" s="1"/>
  <c r="D221" i="2"/>
  <c r="D220" i="2" s="1"/>
  <c r="F221" i="2"/>
  <c r="F220" i="2" s="1"/>
  <c r="H221" i="2"/>
  <c r="H220" i="2" s="1"/>
  <c r="D213" i="2"/>
  <c r="E213" i="2"/>
  <c r="F213" i="2"/>
  <c r="G213" i="2"/>
  <c r="H213" i="2"/>
  <c r="D209" i="2"/>
  <c r="D208" i="2" s="1"/>
  <c r="D14" i="2" s="1"/>
  <c r="E209" i="2"/>
  <c r="F209" i="2"/>
  <c r="F208" i="2" s="1"/>
  <c r="F14" i="2" s="1"/>
  <c r="G209" i="2"/>
  <c r="H209" i="2"/>
  <c r="H208" i="2" s="1"/>
  <c r="H14" i="2" s="1"/>
  <c r="G12" i="2"/>
  <c r="C191" i="2"/>
  <c r="C187" i="2" s="1"/>
  <c r="D184" i="2"/>
  <c r="E184" i="2"/>
  <c r="E18" i="2" s="1"/>
  <c r="F184" i="2"/>
  <c r="G184" i="2"/>
  <c r="G18" i="2" s="1"/>
  <c r="H184" i="2"/>
  <c r="H18" i="2" s="1"/>
  <c r="E12" i="2"/>
  <c r="D12" i="2"/>
  <c r="F12" i="2"/>
  <c r="H12" i="2"/>
  <c r="D176" i="2"/>
  <c r="D168" i="2" s="1"/>
  <c r="E176" i="2"/>
  <c r="F176" i="2"/>
  <c r="F168" i="2" s="1"/>
  <c r="G176" i="2"/>
  <c r="G168" i="2" s="1"/>
  <c r="H176" i="2"/>
  <c r="E168" i="2"/>
  <c r="H168" i="2"/>
  <c r="D150" i="2"/>
  <c r="D137" i="2" s="1"/>
  <c r="E150" i="2"/>
  <c r="E137" i="2" s="1"/>
  <c r="F150" i="2"/>
  <c r="G150" i="2"/>
  <c r="H150" i="2"/>
  <c r="H137" i="2" s="1"/>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F18" i="2"/>
  <c r="D24" i="2"/>
  <c r="E24" i="2"/>
  <c r="F24" i="2"/>
  <c r="G24" i="2"/>
  <c r="H24" i="2"/>
  <c r="C225" i="2"/>
  <c r="C224" i="2" s="1"/>
  <c r="C223" i="2" s="1"/>
  <c r="C222" i="2" s="1"/>
  <c r="C221" i="2" s="1"/>
  <c r="C220" i="2" s="1"/>
  <c r="C219" i="2"/>
  <c r="C218" i="2" s="1"/>
  <c r="C217" i="2" s="1"/>
  <c r="C213" i="2"/>
  <c r="C209" i="2"/>
  <c r="C204" i="2"/>
  <c r="C203" i="2"/>
  <c r="C202" i="2" s="1"/>
  <c r="C201" i="2" s="1"/>
  <c r="C200" i="2" s="1"/>
  <c r="C199" i="2" s="1"/>
  <c r="C186" i="2"/>
  <c r="C185" i="2" s="1"/>
  <c r="C12" i="2" s="1"/>
  <c r="C184" i="2"/>
  <c r="C176" i="2"/>
  <c r="C150" i="2"/>
  <c r="C127" i="2"/>
  <c r="C117" i="2" s="1"/>
  <c r="C101" i="2"/>
  <c r="C91" i="2"/>
  <c r="C80" i="2"/>
  <c r="C79" i="2" s="1"/>
  <c r="C17" i="2" s="1"/>
  <c r="C75" i="2"/>
  <c r="C15" i="2" s="1"/>
  <c r="C73" i="2"/>
  <c r="C72" i="2" s="1"/>
  <c r="C69" i="2"/>
  <c r="C61" i="2"/>
  <c r="C59" i="2"/>
  <c r="C36" i="2"/>
  <c r="C34" i="2"/>
  <c r="C24" i="2"/>
  <c r="C18" i="2"/>
  <c r="C11" i="2"/>
  <c r="C23" i="2" l="1"/>
  <c r="C78" i="2"/>
  <c r="C16" i="2" s="1"/>
  <c r="H23" i="2"/>
  <c r="H9" i="2" s="1"/>
  <c r="D23" i="2"/>
  <c r="E208" i="2"/>
  <c r="E14" i="2" s="1"/>
  <c r="E221" i="2"/>
  <c r="E220" i="2" s="1"/>
  <c r="G208" i="2"/>
  <c r="G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D9" i="2"/>
  <c r="F9" i="2"/>
  <c r="C137" i="2"/>
  <c r="C168" i="2"/>
  <c r="C13" i="2"/>
  <c r="C20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<sst xmlns="http://schemas.openxmlformats.org/spreadsheetml/2006/main" count="566" uniqueCount="510">
  <si>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</si>
  <si>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</si>
  <si>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</si>
  <si>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</si>
  <si>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</si>
  <si>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</si>
  <si>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</si>
  <si>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</si>
  <si>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</si>
  <si>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</si>
  <si>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</si>
  <si>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</si>
  <si>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</si>
  <si>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</si>
  <si>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</si>
  <si>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</si>
  <si>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</si>
  <si>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</si>
  <si>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</si>
  <si>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</si>
  <si>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</si>
  <si>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</si>
  <si>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</si>
  <si>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</si>
  <si>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</si>
  <si>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</si>
  <si>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</si>
  <si>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</si>
  <si>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</si>
  <si>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</si>
  <si>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</si>
  <si>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</si>
  <si>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</si>
  <si>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</si>
  <si>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</si>
  <si>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</si>
  <si>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</si>
  <si>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</si>
  <si>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</si>
  <si>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</si>
  <si>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</si>
  <si>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</si>
  <si>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</si>
  <si>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</si>
  <si>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</si>
  <si>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</si>
  <si>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</si>
  <si>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</si>
  <si>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</si>
  <si>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</si>
  <si>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</si>
  <si>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</si>
  <si>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</si>
  <si>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</si>
  <si>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</si>
  <si>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</si>
  <si>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</si>
  <si>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</si>
  <si>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</si>
  <si>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</si>
  <si>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</si>
  <si>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</si>
  <si>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</si>
  <si>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</si>
  <si>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</si>
  <si>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</si>
  <si>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</si>
  <si>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</si>
  <si>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</si>
  <si>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</si>
  <si>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</si>
  <si>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</si>
  <si>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</si>
  <si>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</si>
  <si>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</si>
  <si>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</si>
  <si>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</si>
  <si>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</si>
  <si>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</si>
  <si>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</si>
  <si>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</si>
  <si>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</si>
  <si>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</si>
  <si>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</si>
  <si>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</si>
  <si>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</si>
  <si>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</si>
  <si>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</si>
  <si>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</si>
  <si>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</si>
  <si>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</si>
  <si>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</si>
  <si>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</si>
  <si>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</si>
  <si>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</si>
  <si>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</si>
  <si>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</si>
  <si>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</si>
  <si>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</si>
  <si>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</si>
  <si>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</si>
  <si>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</si>
  <si>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</si>
  <si>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</si>
  <si>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</si>
  <si>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</si>
  <si>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</si>
  <si>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</si>
  <si>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</si>
  <si>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</si>
  <si>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</si>
  <si>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</si>
  <si>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</si>
  <si>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</si>
  <si>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</si>
  <si>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</si>
  <si>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</si>
  <si>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</si>
  <si>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</si>
  <si>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</si>
  <si>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</si>
  <si>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</si>
  <si>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</si>
  <si>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</si>
  <si>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</si>
  <si>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</si>
  <si>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</si>
  <si>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</si>
  <si>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</si>
  <si>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</si>
  <si>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</si>
  <si>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</si>
  <si>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</si>
  <si>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</si>
  <si>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</si>
  <si>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</si>
  <si>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</si>
  <si>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</si>
  <si>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</si>
  <si>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</si>
  <si>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</si>
  <si>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</si>
  <si>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</si>
  <si>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</si>
  <si>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</si>
  <si>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</si>
  <si>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</si>
  <si>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</si>
  <si>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</si>
  <si>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</si>
  <si>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</si>
  <si>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</si>
  <si>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</si>
  <si>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</si>
  <si>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</si>
  <si>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</si>
  <si>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</si>
  <si>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</si>
  <si>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</si>
  <si>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</si>
  <si>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</si>
  <si>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</si>
  <si>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</si>
  <si>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</si>
  <si>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</si>
  <si>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</si>
  <si>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</si>
  <si>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</si>
  <si>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</si>
  <si>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</si>
  <si>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</si>
  <si>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</si>
  <si>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</si>
  <si>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</si>
  <si>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</si>
  <si>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</si>
  <si>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</si>
  <si>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</si>
  <si>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</si>
  <si>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</si>
  <si>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</si>
  <si>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</si>
  <si>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</si>
  <si>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</si>
  <si>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</si>
  <si>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</si>
  <si>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</si>
  <si>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</si>
  <si>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</si>
  <si>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</si>
  <si>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</si>
  <si>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</si>
  <si>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</si>
  <si>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</si>
  <si>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</si>
  <si>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</si>
  <si>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</si>
  <si>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</si>
  <si>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</si>
  <si>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</si>
  <si>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</si>
  <si>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</si>
  <si>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</si>
  <si>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</si>
  <si>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</si>
  <si>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</si>
  <si>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</si>
  <si>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</si>
  <si>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</si>
  <si>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</si>
  <si>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</si>
  <si>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</si>
  <si>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</si>
  <si>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</si>
  <si>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</si>
  <si>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</si>
  <si>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</si>
  <si>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</si>
  <si>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</si>
  <si>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</si>
  <si>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</si>
  <si>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</si>
  <si>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</si>
  <si>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</si>
  <si>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</si>
  <si>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</si>
  <si>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</si>
  <si>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</si>
  <si>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</si>
  <si>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</si>
  <si>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</si>
  <si>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</si>
  <si>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</si>
  <si>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</si>
  <si>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</si>
  <si>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</si>
  <si>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</si>
  <si>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</si>
  <si>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</si>
  <si>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</si>
  <si>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</si>
  <si>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</si>
  <si>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</si>
  <si>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</si>
  <si>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</si>
  <si>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</si>
  <si>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</si>
  <si>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</si>
  <si>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</si>
  <si>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</si>
  <si>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</si>
  <si>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</si>
  <si>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</si>
  <si>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</si>
  <si>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</si>
  <si>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</si>
  <si>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</si>
  <si>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</si>
  <si>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</si>
  <si>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</si>
  <si>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</si>
  <si>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</si>
  <si>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</si>
  <si>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</si>
  <si>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</si>
  <si>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</si>
  <si>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</si>
  <si>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</si>
  <si>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</si>
  <si>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</si>
  <si>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</si>
  <si>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</si>
  <si>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</si>
  <si>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</si>
  <si>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</si>
  <si>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</si>
  <si>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</si>
  <si>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</si>
  <si>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</si>
  <si>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</si>
  <si>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</si>
  <si>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</si>
  <si>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</si>
  <si>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</si>
  <si>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</si>
  <si>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</si>
  <si>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</si>
  <si>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</si>
  <si>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</si>
  <si>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</si>
  <si>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</si>
  <si>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</si>
  <si>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</si>
  <si>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</si>
  <si>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</si>
  <si>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</si>
  <si>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</si>
  <si>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</si>
  <si>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</si>
  <si>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</si>
  <si>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</si>
  <si>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</si>
  <si>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</si>
  <si>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</si>
  <si>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</si>
  <si>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</si>
  <si>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</si>
  <si>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</si>
  <si>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</si>
  <si>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</si>
  <si>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</si>
  <si>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</si>
  <si>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</si>
  <si>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</si>
  <si>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</si>
  <si>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</si>
  <si>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</si>
  <si>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</si>
  <si>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</si>
  <si>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</si>
  <si>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</si>
  <si>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</si>
  <si>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</si>
  <si>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</si>
  <si>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</si>
  <si>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</si>
  <si>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</si>
  <si>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</si>
  <si>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</si>
  <si>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</si>
  <si>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</si>
  <si>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</si>
  <si>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</si>
  <si>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</si>
  <si>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</si>
  <si>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</si>
  <si>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</si>
  <si>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</si>
  <si>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</si>
  <si>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</si>
  <si>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</si>
  <si>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</si>
  <si>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</si>
  <si>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</si>
  <si>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</si>
  <si>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</si>
  <si>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</si>
  <si>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</si>
  <si>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</si>
  <si>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</si>
  <si>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</si>
  <si>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</si>
  <si>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</si>
  <si>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</si>
  <si>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</si>
  <si>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</si>
  <si>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</si>
  <si>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</si>
  <si>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</si>
  <si>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</si>
  <si>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</si>
  <si>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</si>
  <si>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</si>
  <si>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</si>
  <si>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</si>
  <si>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</si>
  <si>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</si>
  <si>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</si>
  <si>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</si>
  <si>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</si>
  <si>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</si>
  <si>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</si>
  <si>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</si>
  <si>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</si>
  <si>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</si>
  <si>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</si>
  <si>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</si>
  <si>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</si>
  <si>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</si>
  <si>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</si>
  <si>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</si>
  <si>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</si>
  <si>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</si>
  <si>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</si>
  <si>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</si>
  <si>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</si>
  <si>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</si>
  <si>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</si>
  <si>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</si>
  <si>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</si>
  <si>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</si>
  <si>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</si>
  <si>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</si>
  <si>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</si>
  <si>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</si>
  <si>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</si>
  <si>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</si>
  <si>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</si>
  <si>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</si>
  <si>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</si>
  <si>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</si>
  <si>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</si>
  <si>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</si>
  <si>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</si>
  <si>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</si>
  <si>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</si>
  <si>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</si>
  <si>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</si>
  <si>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</si>
  <si>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</si>
  <si>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</si>
  <si>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</si>
  <si>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</si>
  <si>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</si>
  <si>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</si>
  <si>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</si>
  <si>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</si>
  <si>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</si>
  <si>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</si>
  <si>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</si>
  <si>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</si>
  <si>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</si>
  <si>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</si>
  <si>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</si>
  <si>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</si>
  <si>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</si>
  <si>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</si>
  <si>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</si>
  <si>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</si>
  <si>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</si>
  <si>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</si>
  <si>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</si>
  <si>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</si>
  <si>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</si>
  <si>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</si>
  <si>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</si>
  <si>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</si>
  <si>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</si>
  <si>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</si>
  <si>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</si>
  <si>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</si>
  <si>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</si>
  <si>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</si>
  <si>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</si>
  <si>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</si>
  <si>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</si>
  <si>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</si>
  <si>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</si>
  <si>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</si>
  <si>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</si>
  <si>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</si>
  <si>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</si>
  <si>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</si>
  <si>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</si>
  <si>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</si>
  <si>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</si>
  <si>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</si>
  <si>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</si>
  <si>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</si>
  <si>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</si>
  <si>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</si>
  <si>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</si>
  <si>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</si>
  <si>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</si>
  <si>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</si>
  <si>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</si>
  <si>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</si>
  <si>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</si>
  <si>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</si>
  <si>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</si>
  <si>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</si>
  <si>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</si>
  <si>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</si>
  <si>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</si>
  <si>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</si>
  <si>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</si>
  <si>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</si>
  <si>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</si>
  <si>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</si>
  <si>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</si>
  <si>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</si>
  <si>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</si>
  <si>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</si>
  <si>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</si>
  <si>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</si>
  <si>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</si>
  <si>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</si>
  <si>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</si>
  <si>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</si>
  <si>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</si>
  <si>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</si>
  <si>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</si>
  <si>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</si>
  <si>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</si>
  <si>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</si>
  <si>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</si>
  <si>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</si>
  <si>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</si>
  <si>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</si>
  <si>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</si>
  <si>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</si>
  <si>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</si>
  <si>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 xml:space="preserve">                        Director General,</t>
  </si>
  <si>
    <t>Director economic,</t>
  </si>
  <si>
    <t>Intocmit</t>
  </si>
  <si>
    <t xml:space="preserve">                          Ec. Vladu Maria</t>
  </si>
  <si>
    <t xml:space="preserve">    Ec. Bircu Florina</t>
  </si>
  <si>
    <t>Ec. Bețiu Adrian</t>
  </si>
  <si>
    <t>CONT DE EXECUTIE VENITURI OCTOMBRIE 2021</t>
  </si>
  <si>
    <t>CONT DE EXECUTIE CHELTUIELI OCTOMBRIE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</si>
</sst>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2" xfId="0" applyNumberFormat="1" applyFont="1" applyBorder="1"/>
    <xf numFmtId="4" fontId="6" fillId="0" borderId="1" xfId="0" applyNumberFormat="1" applyFont="1" applyBorder="1"/>
    <xf numFmtId="4" fontId="3" fillId="0" borderId="1" xfId="0" applyNumberFormat="1" applyFont="1" applyBorder="1"/>
    <xf numFmtId="4" fontId="3" fillId="0" borderId="1" xfId="3" applyNumberFormat="1" applyFont="1" applyBorder="1" applyAlignment="1">
      <alignment horizontal="right" wrapText="1"/>
    </xf>
    <xf numFmtId="4" fontId="3" fillId="0" borderId="2" xfId="3" applyNumberFormat="1" applyFont="1" applyBorder="1" applyAlignment="1">
      <alignment horizontal="right" wrapText="1"/>
    </xf>
    <xf numFmtId="4" fontId="3" fillId="0" borderId="3" xfId="3" applyNumberFormat="1" applyFont="1" applyBorder="1" applyAlignment="1">
      <alignment horizontal="right" wrapText="1"/>
    </xf>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7"/>
  <sheetViews>
    <sheetView tabSelected="1" workbookViewId="0">
      <pane xSplit="4" ySplit="6" topLeftCell="E7" activePane="bottomRight" state="frozen"/>
      <selection activeCell="C79" sqref="C79:E79"/>
      <selection pane="topRight" activeCell="C79" sqref="C79:E79"/>
      <selection pane="bottomLeft" activeCell="C79" sqref="C79:E79"/>
      <selection pane="bottomRight" activeCell="M8" sqref="M8"/>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285156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6"/>
      <c r="DJ4" s="116"/>
      <c r="DK4" s="116"/>
      <c r="DL4" s="116"/>
      <c r="DM4" s="116"/>
      <c r="DN4" s="115"/>
      <c r="DO4" s="115"/>
      <c r="DP4" s="115"/>
      <c r="DQ4" s="115"/>
      <c r="DR4" s="115"/>
      <c r="DS4" s="115"/>
      <c r="DT4" s="115"/>
      <c r="DU4" s="115"/>
      <c r="DV4" s="115"/>
      <c r="DW4" s="115"/>
      <c r="DX4" s="115"/>
      <c r="DY4" s="115"/>
      <c r="DZ4" s="115"/>
      <c r="EA4" s="115"/>
      <c r="EB4" s="115"/>
      <c r="EC4" s="115"/>
      <c r="ED4" s="115"/>
      <c r="EE4" s="115"/>
      <c r="EF4" s="115"/>
      <c r="EG4" s="115"/>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 t="shared" ref="C7:H7" si="0">+C8+C64+C102+C91+C88</f>
        <v>0</v>
      </c>
      <c r="D7" s="86">
        <f t="shared" si="0"/>
        <v>233185440</v>
      </c>
      <c r="E7" s="86">
        <f t="shared" si="0"/>
        <v>0</v>
      </c>
      <c r="F7" s="86">
        <f t="shared" si="0"/>
        <v>150247334.22999999</v>
      </c>
      <c r="G7" s="86">
        <f t="shared" si="0"/>
        <v>14624305.680000002</v>
      </c>
      <c r="H7" s="86">
        <f t="shared" ref="H7" si="1">+H8+H64+H102+H91+H88</f>
        <v>135623028.54999998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2">+D14+D51+D9</f>
        <v>179820000</v>
      </c>
      <c r="E8" s="86">
        <f t="shared" si="2"/>
        <v>0</v>
      </c>
      <c r="F8" s="86">
        <f t="shared" si="2"/>
        <v>150775354.22999999</v>
      </c>
      <c r="G8" s="86">
        <f t="shared" si="2"/>
        <v>15192517.680000002</v>
      </c>
      <c r="H8" s="86">
        <f t="shared" ref="H8" si="3">+H14+H51+H9</f>
        <v>135582836.54999998</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4">+D10+D11+D12+D13</f>
        <v>0</v>
      </c>
      <c r="E9" s="86">
        <f t="shared" si="4"/>
        <v>0</v>
      </c>
      <c r="F9" s="86">
        <f t="shared" si="4"/>
        <v>0</v>
      </c>
      <c r="G9" s="86">
        <f t="shared" si="4"/>
        <v>0</v>
      </c>
      <c r="H9" s="86">
        <f t="shared" ref="H9" si="5">+H10+H11+H12+H13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6">+D15+D27</f>
        <v>179637000</v>
      </c>
      <c r="E14" s="86">
        <f t="shared" si="6"/>
        <v>0</v>
      </c>
      <c r="F14" s="86">
        <f t="shared" si="6"/>
        <v>150575546.19</v>
      </c>
      <c r="G14" s="86">
        <f t="shared" si="6"/>
        <v>15177690.780000001</v>
      </c>
      <c r="H14" s="86">
        <f t="shared" ref="H14" si="7">+H15+H27</f>
        <v>135397855.41</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8">+D16+D23+D26</f>
        <v>8146000</v>
      </c>
      <c r="E15" s="86">
        <f t="shared" si="8"/>
        <v>0</v>
      </c>
      <c r="F15" s="86">
        <f t="shared" si="8"/>
        <v>7122185.5499999998</v>
      </c>
      <c r="G15" s="86">
        <f t="shared" si="8"/>
        <v>673059.78000000026</v>
      </c>
      <c r="H15" s="86">
        <f t="shared" ref="H15" si="9">+H16+H23+H26</f>
        <v>6449125.7699999996</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10">D17+D18+D20+D21+D22+D19</f>
        <v>0</v>
      </c>
      <c r="E16" s="86">
        <f t="shared" si="10"/>
        <v>0</v>
      </c>
      <c r="F16" s="86">
        <f t="shared" si="10"/>
        <v>328181</v>
      </c>
      <c r="G16" s="86">
        <f t="shared" si="10"/>
        <v>9395</v>
      </c>
      <c r="H16" s="86">
        <f t="shared" ref="H16" si="11">H17+H18+H20+H21+H22+H19</f>
        <v>318786</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328175</v>
      </c>
      <c r="G17" s="45">
        <f>F17-H17</f>
        <v>9395</v>
      </c>
      <c r="H17" s="45">
        <v>318780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v>6</v>
      </c>
      <c r="G22" s="45">
        <f>F22-H22</f>
        <v>0</v>
      </c>
      <c r="H22" s="45">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12">D24+D25</f>
        <v>177000</v>
      </c>
      <c r="E23" s="86">
        <f t="shared" si="12"/>
        <v>0</v>
      </c>
      <c r="F23" s="86">
        <f t="shared" si="12"/>
        <v>24184</v>
      </c>
      <c r="G23" s="86">
        <f t="shared" si="12"/>
        <v>1169</v>
      </c>
      <c r="H23" s="86">
        <f t="shared" ref="H23" si="13">H24+H25</f>
        <v>23015</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177000</v>
      </c>
      <c r="E24" s="86"/>
      <c r="F24" s="45">
        <v>24184</v>
      </c>
      <c r="G24" s="45">
        <f>F24-H24</f>
        <v>1169</v>
      </c>
      <c r="H24" s="45">
        <v>23015</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7969000</v>
      </c>
      <c r="E26" s="86"/>
      <c r="F26" s="45">
        <v>6769820.5499999998</v>
      </c>
      <c r="G26" s="45">
        <f>F26-H26</f>
        <v>662495.78000000026</v>
      </c>
      <c r="H26" s="45">
        <v>6107324.7699999996</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14">D28+D34+D50+D35+D36+D37+D38+D39+D40+D41+D42+D43+D44+D45+D46+D47+D48+D49</f>
        <v>171491000</v>
      </c>
      <c r="E27" s="86">
        <f t="shared" si="14"/>
        <v>0</v>
      </c>
      <c r="F27" s="86">
        <f t="shared" si="14"/>
        <v>143453360.63999999</v>
      </c>
      <c r="G27" s="86">
        <f t="shared" si="14"/>
        <v>14504631</v>
      </c>
      <c r="H27" s="86">
        <f t="shared" ref="H27" si="15">H28+H34+H50+H35+H36+H37+H38+H39+H40+H41+H42+H43+H44+H45+H46+H47+H48+H49</f>
        <v>128948729.64</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16">D29+D30+D31+D32+D33</f>
        <v>166871000</v>
      </c>
      <c r="E28" s="86">
        <f t="shared" si="16"/>
        <v>0</v>
      </c>
      <c r="F28" s="86">
        <f t="shared" si="16"/>
        <v>138013421</v>
      </c>
      <c r="G28" s="86">
        <f t="shared" si="16"/>
        <v>14238070</v>
      </c>
      <c r="H28" s="86">
        <f t="shared" ref="H28" si="17">H29+H30+H31+H32+H33</f>
        <v>123775351</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3">
        <v>166871000</v>
      </c>
      <c r="E29" s="86"/>
      <c r="F29" s="45">
        <v>137789736</v>
      </c>
      <c r="G29" s="45">
        <f>F29-H29</f>
        <v>14243067</v>
      </c>
      <c r="H29" s="45">
        <v>123546669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222135</v>
      </c>
      <c r="G30" s="45">
        <f>F30-H30</f>
        <v>-6740</v>
      </c>
      <c r="H30" s="45">
        <v>228875</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1550</v>
      </c>
      <c r="G32" s="45">
        <f>F32-H32</f>
        <v>1743</v>
      </c>
      <c r="H32" s="45">
        <v>-193</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3">
        <v>11000</v>
      </c>
      <c r="E36" s="86"/>
      <c r="F36" s="45">
        <v>9186</v>
      </c>
      <c r="G36" s="45">
        <f>F36-H36</f>
        <v>514</v>
      </c>
      <c r="H36" s="45">
        <v>8672</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3"/>
      <c r="E37" s="86"/>
      <c r="F37" s="45">
        <v>944</v>
      </c>
      <c r="G37" s="45">
        <f>F37-H37</f>
        <v>2</v>
      </c>
      <c r="H37" s="45">
        <v>942</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3"/>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3"/>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3"/>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3"/>
      <c r="E41" s="86"/>
      <c r="F41" s="45">
        <v>-80</v>
      </c>
      <c r="G41" s="45">
        <f>F41-H41</f>
        <v>0</v>
      </c>
      <c r="H41" s="45">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3">
        <v>69000</v>
      </c>
      <c r="E42" s="86"/>
      <c r="F42" s="45">
        <v>33570</v>
      </c>
      <c r="G42" s="45">
        <f>F42-H42</f>
        <v>-39</v>
      </c>
      <c r="H42" s="45">
        <v>33609</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3"/>
      <c r="E43" s="86"/>
      <c r="F43" s="45">
        <v>2344</v>
      </c>
      <c r="G43" s="45">
        <f>F43-H43</f>
        <v>2973</v>
      </c>
      <c r="H43" s="45">
        <v>-629</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3">
        <v>195000</v>
      </c>
      <c r="E44" s="86"/>
      <c r="F44" s="45">
        <v>81269.64</v>
      </c>
      <c r="G44" s="45">
        <f t="shared" ref="G44:G45" si="18">F44-H44</f>
        <v>-39512</v>
      </c>
      <c r="H44" s="45">
        <v>120781.64</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3">
        <v>40000</v>
      </c>
      <c r="E45" s="86"/>
      <c r="F45" s="45">
        <v>34320</v>
      </c>
      <c r="G45" s="45">
        <f t="shared" si="18"/>
        <v>3689</v>
      </c>
      <c r="H45" s="45">
        <v>30631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3"/>
      <c r="E46" s="86"/>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3"/>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3"/>
      <c r="E48" s="86"/>
      <c r="F48" s="45">
        <v>165</v>
      </c>
      <c r="G48" s="45">
        <f t="shared" ref="G48" si="19">F48-H48</f>
        <v>165</v>
      </c>
      <c r="H48" s="45">
        <v>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3">
        <v>4305000</v>
      </c>
      <c r="E49" s="86"/>
      <c r="F49" s="45">
        <v>5278221</v>
      </c>
      <c r="G49" s="45">
        <f>F49-H49</f>
        <v>298769</v>
      </c>
      <c r="H49" s="45">
        <v>4979452</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20">+D52+D57</f>
        <v>183000</v>
      </c>
      <c r="E51" s="86">
        <f t="shared" si="20"/>
        <v>0</v>
      </c>
      <c r="F51" s="86">
        <f t="shared" si="20"/>
        <v>199808.04</v>
      </c>
      <c r="G51" s="86">
        <f t="shared" si="20"/>
        <v>14826.899999999994</v>
      </c>
      <c r="H51" s="86">
        <f t="shared" ref="H51" si="21">+H52+H57</f>
        <v>184981.14</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22">+D53+D55</f>
        <v>0</v>
      </c>
      <c r="E52" s="86">
        <f t="shared" si="22"/>
        <v>0</v>
      </c>
      <c r="F52" s="86">
        <f t="shared" si="22"/>
        <v>0</v>
      </c>
      <c r="G52" s="86">
        <f t="shared" si="22"/>
        <v>0</v>
      </c>
      <c r="H52" s="86">
        <f t="shared" ref="H52" si="23">+H53+H55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H53" si="24">+D54</f>
        <v>0</v>
      </c>
      <c r="E53" s="86">
        <f t="shared" si="24"/>
        <v>0</v>
      </c>
      <c r="F53" s="86">
        <f t="shared" si="24"/>
        <v>0</v>
      </c>
      <c r="G53" s="86">
        <f t="shared" si="24"/>
        <v>0</v>
      </c>
      <c r="H53" s="86">
        <f t="shared" si="24"/>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H55" si="25">+D56</f>
        <v>0</v>
      </c>
      <c r="E55" s="86">
        <f t="shared" si="25"/>
        <v>0</v>
      </c>
      <c r="F55" s="86">
        <f t="shared" si="25"/>
        <v>0</v>
      </c>
      <c r="G55" s="86">
        <f t="shared" si="25"/>
        <v>0</v>
      </c>
      <c r="H55" s="86">
        <f t="shared" si="25"/>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26">+D58+D62</f>
        <v>183000</v>
      </c>
      <c r="E57" s="86">
        <f t="shared" si="26"/>
        <v>0</v>
      </c>
      <c r="F57" s="86">
        <f t="shared" si="26"/>
        <v>199808.04</v>
      </c>
      <c r="G57" s="86">
        <f t="shared" si="26"/>
        <v>14826.899999999994</v>
      </c>
      <c r="H57" s="86">
        <f t="shared" ref="H57" si="27">+H58+H62</f>
        <v>184981.14</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28">D61+D59+D60</f>
        <v>183000</v>
      </c>
      <c r="E58" s="86">
        <f t="shared" si="28"/>
        <v>0</v>
      </c>
      <c r="F58" s="86">
        <f t="shared" si="28"/>
        <v>199808.04</v>
      </c>
      <c r="G58" s="86">
        <f t="shared" si="28"/>
        <v>14826.899999999994</v>
      </c>
      <c r="H58" s="86">
        <f t="shared" ref="H58" si="29">H61+H59+H60</f>
        <v>184981.14</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3">
        <v>183000</v>
      </c>
      <c r="E61" s="86"/>
      <c r="F61" s="45">
        <v>199808.04</v>
      </c>
      <c r="G61" s="45">
        <f>F61-H61</f>
        <v>14826.899999999994</v>
      </c>
      <c r="H61" s="45">
        <v>184981.14</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H62" si="30">D63</f>
        <v>0</v>
      </c>
      <c r="E62" s="86">
        <f t="shared" si="30"/>
        <v>0</v>
      </c>
      <c r="F62" s="86">
        <f t="shared" si="30"/>
        <v>0</v>
      </c>
      <c r="G62" s="86">
        <f t="shared" si="30"/>
        <v>0</v>
      </c>
      <c r="H62" s="86">
        <f t="shared" si="30"/>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H64" si="31">+D65</f>
        <v>53365440</v>
      </c>
      <c r="E64" s="86">
        <f t="shared" si="31"/>
        <v>0</v>
      </c>
      <c r="F64" s="86">
        <f t="shared" si="31"/>
        <v>-8872</v>
      </c>
      <c r="G64" s="86">
        <f t="shared" si="31"/>
        <v>0</v>
      </c>
      <c r="H64" s="86">
        <f t="shared" si="31"/>
        <v>-8872</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32">+D66+D79</f>
        <v>53365440</v>
      </c>
      <c r="E65" s="86">
        <f t="shared" si="32"/>
        <v>0</v>
      </c>
      <c r="F65" s="86">
        <f t="shared" si="32"/>
        <v>-8872</v>
      </c>
      <c r="G65" s="86">
        <f t="shared" si="32"/>
        <v>0</v>
      </c>
      <c r="H65" s="86">
        <f t="shared" ref="H65" si="33">+H66+H79</f>
        <v>-8872</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34">D67+D68+D69+D70+D72+D73+D74+D75+D71+D76+D77+D78</f>
        <v>53365440</v>
      </c>
      <c r="E66" s="86">
        <f t="shared" si="34"/>
        <v>0</v>
      </c>
      <c r="F66" s="86">
        <f t="shared" si="34"/>
        <v>-8871</v>
      </c>
      <c r="G66" s="86">
        <f t="shared" si="34"/>
        <v>0</v>
      </c>
      <c r="H66" s="86">
        <f t="shared" ref="H66" si="35">H67+H68+H69+H70+H72+H73+H74+H75+H71+H76+H77+H78</f>
        <v>-8871</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v>-8871</v>
      </c>
      <c r="G68" s="45">
        <f>F68-H68</f>
        <v>0</v>
      </c>
      <c r="H68" s="45">
        <v>-8871</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3">
        <v>44002400</v>
      </c>
      <c r="E69" s="86"/>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3">
        <v>4312040</v>
      </c>
      <c r="E76" s="86"/>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3">
        <v>5051000</v>
      </c>
      <c r="E78" s="86"/>
      <c r="F78" s="45"/>
      <c r="G78" s="45"/>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36">+D80+D81+D82+D83+D84+D85+D86+D87</f>
        <v>0</v>
      </c>
      <c r="E79" s="86">
        <f t="shared" si="36"/>
        <v>0</v>
      </c>
      <c r="F79" s="86">
        <f t="shared" si="36"/>
        <v>-1</v>
      </c>
      <c r="G79" s="86">
        <f t="shared" si="36"/>
        <v>0</v>
      </c>
      <c r="H79" s="86">
        <f t="shared" ref="H79" si="37">+H80+H81+H82+H83+H84+H85+H86+H87</f>
        <v>-1</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-9</v>
      </c>
      <c r="G82" s="45">
        <f>F82-H82</f>
        <v>0</v>
      </c>
      <c r="H82" s="45">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v>1</v>
      </c>
      <c r="G84" s="45">
        <f>F84-H84</f>
        <v>0</v>
      </c>
      <c r="H84" s="45">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H85" s="45"/>
      <c r="T85" s="6"/>
      <c r="AT85" s="6"/>
      <c r="AU85" s="6"/>
      <c r="AV85" s="6"/>
      <c r="BN85" s="6"/>
    </row>
    <row r="86" spans="1:139" ht="75" x14ac:dyDescent="0.3">
      <c r="A86" s="81" t="s">
        <v>164</v>
      </c>
      <c r="B86" s="82" t="s">
        <v>165</v>
      </c>
      <c r="C86" s="45"/>
      <c r="D86" s="86"/>
      <c r="E86" s="86"/>
      <c r="F86" s="45">
        <v>7</v>
      </c>
      <c r="G86" s="45">
        <f>F86-H86</f>
        <v>0</v>
      </c>
      <c r="H86" s="45">
        <v>7</v>
      </c>
      <c r="AT86" s="6"/>
      <c r="AU86" s="6"/>
      <c r="AV86" s="6"/>
      <c r="BN86" s="6"/>
    </row>
    <row r="87" spans="1:139" ht="45" x14ac:dyDescent="0.3">
      <c r="A87" s="81" t="s">
        <v>166</v>
      </c>
      <c r="B87" s="83" t="s">
        <v>167</v>
      </c>
      <c r="C87" s="45"/>
      <c r="D87" s="86"/>
      <c r="E87" s="86"/>
      <c r="F87" s="45"/>
      <c r="G87" s="45"/>
      <c r="H87" s="45"/>
      <c r="AT87" s="6"/>
      <c r="AU87" s="6"/>
      <c r="AV87" s="6"/>
      <c r="BN87" s="6"/>
    </row>
    <row r="88" spans="1:139" ht="45" x14ac:dyDescent="0.3">
      <c r="A88" s="81" t="s">
        <v>168</v>
      </c>
      <c r="B88" s="84" t="s">
        <v>169</v>
      </c>
      <c r="C88" s="86">
        <f>C89</f>
        <v>0</v>
      </c>
      <c r="D88" s="86">
        <f t="shared" ref="D88:H89" si="38">D89</f>
        <v>0</v>
      </c>
      <c r="E88" s="86">
        <f t="shared" si="38"/>
        <v>0</v>
      </c>
      <c r="F88" s="86">
        <f t="shared" si="38"/>
        <v>0</v>
      </c>
      <c r="G88" s="86">
        <f t="shared" si="38"/>
        <v>0</v>
      </c>
      <c r="H88" s="86">
        <f t="shared" si="38"/>
        <v>0</v>
      </c>
      <c r="AT88" s="6"/>
      <c r="AU88" s="6"/>
      <c r="AV88" s="6"/>
      <c r="BN88" s="6"/>
    </row>
    <row r="89" spans="1:139" x14ac:dyDescent="0.3">
      <c r="A89" s="81" t="s">
        <v>170</v>
      </c>
      <c r="B89" s="83" t="s">
        <v>171</v>
      </c>
      <c r="C89" s="86">
        <f>C90</f>
        <v>0</v>
      </c>
      <c r="D89" s="86">
        <f t="shared" si="38"/>
        <v>0</v>
      </c>
      <c r="E89" s="86">
        <f t="shared" si="38"/>
        <v>0</v>
      </c>
      <c r="F89" s="86">
        <f t="shared" si="38"/>
        <v>0</v>
      </c>
      <c r="G89" s="86">
        <f t="shared" si="38"/>
        <v>0</v>
      </c>
      <c r="H89" s="86">
        <f t="shared" si="38"/>
        <v>0</v>
      </c>
      <c r="AT89" s="6"/>
      <c r="AU89" s="6"/>
      <c r="AV89" s="6"/>
      <c r="BN89" s="6"/>
    </row>
    <row r="90" spans="1:139" x14ac:dyDescent="0.3">
      <c r="A90" s="81" t="s">
        <v>172</v>
      </c>
      <c r="B90" s="83" t="s">
        <v>173</v>
      </c>
      <c r="C90" s="86"/>
      <c r="D90" s="86"/>
      <c r="E90" s="86"/>
      <c r="F90" s="45"/>
      <c r="G90" s="45"/>
      <c r="H90" s="45"/>
      <c r="AT90" s="6"/>
      <c r="AU90" s="6"/>
      <c r="AV90" s="6"/>
      <c r="BN90" s="6"/>
    </row>
    <row r="91" spans="1:139" ht="45" x14ac:dyDescent="0.3">
      <c r="A91" s="81" t="s">
        <v>472</v>
      </c>
      <c r="B91" s="84" t="s">
        <v>169</v>
      </c>
      <c r="C91" s="86">
        <f>C92</f>
        <v>0</v>
      </c>
      <c r="D91" s="86">
        <f t="shared" ref="D91:H91" si="39">D92</f>
        <v>0</v>
      </c>
      <c r="E91" s="86">
        <f t="shared" si="39"/>
        <v>0</v>
      </c>
      <c r="F91" s="86">
        <f t="shared" si="39"/>
        <v>0</v>
      </c>
      <c r="G91" s="86">
        <f t="shared" si="39"/>
        <v>0</v>
      </c>
      <c r="H91" s="86">
        <f t="shared" si="39"/>
        <v>0</v>
      </c>
      <c r="BN91" s="6"/>
    </row>
    <row r="92" spans="1:139" x14ac:dyDescent="0.3">
      <c r="A92" s="81" t="s">
        <v>473</v>
      </c>
      <c r="B92" s="83" t="s">
        <v>171</v>
      </c>
      <c r="C92" s="86">
        <f>C93+C94</f>
        <v>0</v>
      </c>
      <c r="D92" s="86">
        <f t="shared" ref="D92:H92" si="40">D93</f>
        <v>0</v>
      </c>
      <c r="E92" s="86">
        <f t="shared" si="40"/>
        <v>0</v>
      </c>
      <c r="F92" s="86">
        <f t="shared" si="40"/>
        <v>0</v>
      </c>
      <c r="G92" s="86">
        <f t="shared" si="40"/>
        <v>0</v>
      </c>
      <c r="H92" s="86">
        <f t="shared" si="40"/>
        <v>0</v>
      </c>
      <c r="BN92" s="6"/>
    </row>
    <row r="93" spans="1:139" x14ac:dyDescent="0.3">
      <c r="A93" s="81" t="s">
        <v>474</v>
      </c>
      <c r="B93" s="83" t="s">
        <v>467</v>
      </c>
      <c r="C93" s="86"/>
      <c r="D93" s="86"/>
      <c r="E93" s="86"/>
      <c r="F93" s="45"/>
      <c r="G93" s="45"/>
      <c r="H93" s="45"/>
      <c r="BN93" s="6"/>
    </row>
    <row r="94" spans="1:139" x14ac:dyDescent="0.3">
      <c r="A94" s="81" t="s">
        <v>500</v>
      </c>
      <c r="B94" s="83" t="s">
        <v>499</v>
      </c>
      <c r="C94" s="86"/>
      <c r="D94" s="86"/>
      <c r="E94" s="86"/>
      <c r="F94" s="45"/>
      <c r="G94" s="45"/>
      <c r="H94" s="45"/>
      <c r="BN94" s="6"/>
    </row>
    <row r="95" spans="1:139" ht="30" x14ac:dyDescent="0.3">
      <c r="A95" s="84" t="s">
        <v>475</v>
      </c>
      <c r="B95" s="84" t="s">
        <v>174</v>
      </c>
      <c r="C95" s="86">
        <f>C96+C98</f>
        <v>0</v>
      </c>
      <c r="D95" s="86">
        <f t="shared" ref="D95:G95" si="41">D96+D98</f>
        <v>0</v>
      </c>
      <c r="E95" s="86">
        <f t="shared" si="41"/>
        <v>0</v>
      </c>
      <c r="F95" s="86">
        <f t="shared" si="41"/>
        <v>0</v>
      </c>
      <c r="G95" s="86">
        <f t="shared" si="41"/>
        <v>0</v>
      </c>
      <c r="H95" s="86">
        <f t="shared" ref="H95" si="42">H96+H98</f>
        <v>0</v>
      </c>
      <c r="BN95" s="6"/>
    </row>
    <row r="96" spans="1:139" ht="45" x14ac:dyDescent="0.3">
      <c r="A96" s="84" t="s">
        <v>175</v>
      </c>
      <c r="B96" s="84" t="s">
        <v>169</v>
      </c>
      <c r="C96" s="86">
        <f>C97</f>
        <v>0</v>
      </c>
      <c r="D96" s="86">
        <f t="shared" ref="D96:H96" si="43">D97</f>
        <v>0</v>
      </c>
      <c r="E96" s="86">
        <f t="shared" si="43"/>
        <v>0</v>
      </c>
      <c r="F96" s="86">
        <f t="shared" si="43"/>
        <v>0</v>
      </c>
      <c r="G96" s="86">
        <f t="shared" si="43"/>
        <v>0</v>
      </c>
      <c r="H96" s="86">
        <f t="shared" si="43"/>
        <v>0</v>
      </c>
      <c r="BN96" s="6"/>
    </row>
    <row r="97" spans="1:174" s="56" customFormat="1" ht="30" x14ac:dyDescent="0.3">
      <c r="A97" s="83" t="s">
        <v>176</v>
      </c>
      <c r="B97" s="83" t="s">
        <v>177</v>
      </c>
      <c r="C97" s="86"/>
      <c r="D97" s="86"/>
      <c r="E97" s="86"/>
      <c r="F97" s="86"/>
      <c r="G97" s="86"/>
      <c r="H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H100" si="44">D99</f>
        <v>0</v>
      </c>
      <c r="E98" s="86">
        <f t="shared" si="44"/>
        <v>0</v>
      </c>
      <c r="F98" s="86">
        <f t="shared" si="44"/>
        <v>0</v>
      </c>
      <c r="G98" s="86">
        <f t="shared" si="44"/>
        <v>0</v>
      </c>
      <c r="H98" s="86">
        <f t="shared" si="4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44"/>
        <v>0</v>
      </c>
      <c r="E99" s="86">
        <f t="shared" si="44"/>
        <v>0</v>
      </c>
      <c r="F99" s="86">
        <f t="shared" si="44"/>
        <v>0</v>
      </c>
      <c r="G99" s="86">
        <f t="shared" si="44"/>
        <v>0</v>
      </c>
      <c r="H99" s="86">
        <f t="shared" si="4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44"/>
        <v>0</v>
      </c>
      <c r="E100" s="86">
        <f t="shared" si="44"/>
        <v>0</v>
      </c>
      <c r="F100" s="86">
        <f t="shared" si="44"/>
        <v>0</v>
      </c>
      <c r="G100" s="86">
        <f t="shared" si="44"/>
        <v>0</v>
      </c>
      <c r="H100" s="86">
        <f t="shared" si="4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H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H102" si="45">D103</f>
        <v>0</v>
      </c>
      <c r="E102" s="86">
        <f t="shared" si="45"/>
        <v>0</v>
      </c>
      <c r="F102" s="86">
        <f t="shared" si="45"/>
        <v>-519148</v>
      </c>
      <c r="G102" s="86">
        <f t="shared" si="45"/>
        <v>-568212</v>
      </c>
      <c r="H102" s="86">
        <f t="shared" si="45"/>
        <v>49064</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v>-519148</v>
      </c>
      <c r="G103" s="45">
        <f>F103-H103</f>
        <v>-568212</v>
      </c>
      <c r="H103" s="45">
        <v>49064</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75" x14ac:dyDescent="0.3">
      <c r="A106" s="53"/>
      <c r="B106" s="108" t="s">
        <v>502</v>
      </c>
      <c r="C106" s="109"/>
      <c r="D106" s="109" t="s">
        <v>503</v>
      </c>
      <c r="E106" s="108"/>
      <c r="F106" s="110"/>
      <c r="G106" s="110" t="s">
        <v>504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x14ac:dyDescent="0.3">
      <c r="B107" s="111" t="s">
        <v>505</v>
      </c>
      <c r="C107" s="112"/>
      <c r="D107" s="112" t="s">
        <v>506</v>
      </c>
      <c r="E107" s="111"/>
      <c r="F107" s="113"/>
      <c r="G107" s="113" t="s">
        <v>507</v>
      </c>
    </row>
  </sheetData>
  <protectedRanges>
    <protectedRange sqref="C85:C86 C69:C81 C61 C29:C50 C54:C55 F69:G78 F80:G81 C17:C26 F54:G54 D23:G23 D55:G55 D79:G79 F17:G22 F24:G26 G68 G82 G84 G103 H54:H55 H69:H81 H17:H26 F90:H90 C57:H57 C64:H65 F93:H94 F61:H61 F85:H87 F29:H50"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6"/>
  <sheetViews>
    <sheetView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J5" sqref="J5"/>
    </sheetView>
  </sheetViews>
  <sheetFormatPr defaultRowHeight="15" x14ac:dyDescent="0.3"/>
  <cols>
    <col min="1" max="1" width="14.28515625" style="1" customWidth="1"/>
    <col min="2" max="2" width="71.28515625" style="4" customWidth="1"/>
    <col min="3" max="3" width="7.85546875" style="4" customWidth="1"/>
    <col min="4" max="4" width="14.85546875" style="4" customWidth="1"/>
    <col min="5" max="5" width="15" style="4" customWidth="1"/>
    <col min="6" max="6" width="15.7109375" style="4" hidden="1" customWidth="1"/>
    <col min="7" max="7" width="15.42578125" style="4" bestFit="1" customWidth="1"/>
    <col min="8" max="8" width="14.5703125" style="4" bestFit="1" customWidth="1"/>
    <col min="9" max="9" width="15.5703125" style="5" customWidth="1"/>
    <col min="10" max="16384" width="9.140625" style="5"/>
  </cols>
  <sheetData>
    <row r="1" spans="1:9" ht="17.25" x14ac:dyDescent="0.3">
      <c r="B1" s="2" t="s">
        <v>509</v>
      </c>
      <c r="C1" s="3"/>
    </row>
    <row r="2" spans="1:9" x14ac:dyDescent="0.3">
      <c r="B2" s="3"/>
      <c r="C2" s="3"/>
    </row>
    <row r="3" spans="1:9" x14ac:dyDescent="0.3">
      <c r="B3" s="3"/>
      <c r="C3" s="3"/>
      <c r="D3" s="6"/>
    </row>
    <row r="4" spans="1:9" x14ac:dyDescent="0.3">
      <c r="D4" s="7"/>
      <c r="E4" s="7"/>
      <c r="F4" s="8"/>
      <c r="G4" s="9"/>
      <c r="H4" s="98" t="s">
        <v>466</v>
      </c>
    </row>
    <row r="5" spans="1:9" s="13" customFormat="1" ht="90"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417034330</v>
      </c>
      <c r="E7" s="87">
        <f t="shared" si="1"/>
        <v>421715740</v>
      </c>
      <c r="F7" s="87">
        <f t="shared" si="1"/>
        <v>0</v>
      </c>
      <c r="G7" s="87">
        <f t="shared" si="1"/>
        <v>393749421.56</v>
      </c>
      <c r="H7" s="87">
        <f t="shared" si="1"/>
        <v>34273468.619999997</v>
      </c>
      <c r="I7" s="87">
        <f t="shared" ref="I7" si="2">+I8+I16</f>
        <v>359475952.93999994</v>
      </c>
    </row>
    <row r="8" spans="1:9" s="19" customFormat="1" x14ac:dyDescent="0.3">
      <c r="A8" s="17" t="s">
        <v>202</v>
      </c>
      <c r="B8" s="20" t="s">
        <v>189</v>
      </c>
      <c r="C8" s="88">
        <f t="shared" ref="C8" si="3">+C9+C10+C13+C11+C12+C15+C184+C14</f>
        <v>0</v>
      </c>
      <c r="D8" s="88">
        <f t="shared" ref="D8:H8" si="4">+D9+D10+D13+D11+D12+D15+D184+D14</f>
        <v>417034330</v>
      </c>
      <c r="E8" s="88">
        <f t="shared" si="4"/>
        <v>421715740</v>
      </c>
      <c r="F8" s="88">
        <f t="shared" si="4"/>
        <v>0</v>
      </c>
      <c r="G8" s="88">
        <f t="shared" si="4"/>
        <v>393749421.56</v>
      </c>
      <c r="H8" s="88">
        <f t="shared" si="4"/>
        <v>34273468.619999997</v>
      </c>
      <c r="I8" s="88">
        <f t="shared" ref="I8" si="5">+I9+I10+I13+I11+I12+I15+I184+I14</f>
        <v>359475952.93999994</v>
      </c>
    </row>
    <row r="9" spans="1:9" s="19" customFormat="1" x14ac:dyDescent="0.3">
      <c r="A9" s="17" t="s">
        <v>204</v>
      </c>
      <c r="B9" s="20" t="s">
        <v>190</v>
      </c>
      <c r="C9" s="88">
        <f t="shared" ref="C9" si="6">+C23</f>
        <v>0</v>
      </c>
      <c r="D9" s="88">
        <f t="shared" ref="D9:H9" si="7">+D23</f>
        <v>5156720</v>
      </c>
      <c r="E9" s="88">
        <f t="shared" si="7"/>
        <v>5156720</v>
      </c>
      <c r="F9" s="88">
        <f t="shared" si="7"/>
        <v>0</v>
      </c>
      <c r="G9" s="88">
        <f t="shared" si="7"/>
        <v>4104821</v>
      </c>
      <c r="H9" s="88">
        <f t="shared" si="7"/>
        <v>400485</v>
      </c>
      <c r="I9" s="88">
        <f t="shared" ref="I9" si="8">+I23</f>
        <v>3704336</v>
      </c>
    </row>
    <row r="10" spans="1:9" s="19" customFormat="1" ht="16.5" customHeight="1" x14ac:dyDescent="0.3">
      <c r="A10" s="17" t="s">
        <v>205</v>
      </c>
      <c r="B10" s="20" t="s">
        <v>191</v>
      </c>
      <c r="C10" s="88">
        <f t="shared" ref="C10" si="9">+C44</f>
        <v>0</v>
      </c>
      <c r="D10" s="88">
        <f t="shared" ref="D10:H10" si="10">+D44</f>
        <v>286084840</v>
      </c>
      <c r="E10" s="88">
        <f t="shared" si="10"/>
        <v>290766250</v>
      </c>
      <c r="F10" s="88">
        <f t="shared" si="10"/>
        <v>0</v>
      </c>
      <c r="G10" s="88">
        <f t="shared" si="10"/>
        <v>264112391.15000001</v>
      </c>
      <c r="H10" s="88">
        <f t="shared" si="10"/>
        <v>22155323.489999998</v>
      </c>
      <c r="I10" s="88">
        <f t="shared" ref="I10" si="11">+I44</f>
        <v>241957067.65999997</v>
      </c>
    </row>
    <row r="11" spans="1:9" s="19" customFormat="1" x14ac:dyDescent="0.3">
      <c r="A11" s="17" t="s">
        <v>207</v>
      </c>
      <c r="B11" s="20" t="s">
        <v>192</v>
      </c>
      <c r="C11" s="88">
        <f t="shared" ref="C11" si="12">+C72</f>
        <v>0</v>
      </c>
      <c r="D11" s="88">
        <f t="shared" ref="D11:H11" si="13">+D72</f>
        <v>0</v>
      </c>
      <c r="E11" s="88">
        <f t="shared" si="13"/>
        <v>0</v>
      </c>
      <c r="F11" s="88">
        <f t="shared" si="13"/>
        <v>0</v>
      </c>
      <c r="G11" s="88">
        <f t="shared" si="13"/>
        <v>0</v>
      </c>
      <c r="H11" s="88">
        <f t="shared" si="13"/>
        <v>0</v>
      </c>
      <c r="I11" s="88">
        <f t="shared" ref="I11" si="14">+I72</f>
        <v>0</v>
      </c>
    </row>
    <row r="12" spans="1:9" s="19" customFormat="1" ht="30" x14ac:dyDescent="0.3">
      <c r="A12" s="17" t="s">
        <v>208</v>
      </c>
      <c r="B12" s="20" t="s">
        <v>193</v>
      </c>
      <c r="C12" s="88">
        <f t="shared" ref="C12" si="15">C185</f>
        <v>0</v>
      </c>
      <c r="D12" s="88">
        <f t="shared" ref="D12:H12" si="16">D185</f>
        <v>109419930</v>
      </c>
      <c r="E12" s="88">
        <f t="shared" si="16"/>
        <v>109419930</v>
      </c>
      <c r="F12" s="88">
        <f t="shared" si="16"/>
        <v>0</v>
      </c>
      <c r="G12" s="88">
        <f t="shared" si="16"/>
        <v>109374267</v>
      </c>
      <c r="H12" s="88">
        <f t="shared" si="16"/>
        <v>10252670</v>
      </c>
      <c r="I12" s="88">
        <f t="shared" ref="I12" si="17">I185</f>
        <v>99121597</v>
      </c>
    </row>
    <row r="13" spans="1:9" s="19" customFormat="1" ht="16.5" customHeight="1" x14ac:dyDescent="0.3">
      <c r="A13" s="17" t="s">
        <v>209</v>
      </c>
      <c r="B13" s="20" t="s">
        <v>194</v>
      </c>
      <c r="C13" s="88">
        <f t="shared" ref="C13" si="18">C201</f>
        <v>0</v>
      </c>
      <c r="D13" s="88">
        <f t="shared" ref="D13:H13" si="19">D201</f>
        <v>16372840</v>
      </c>
      <c r="E13" s="88">
        <f t="shared" si="19"/>
        <v>16372840</v>
      </c>
      <c r="F13" s="88">
        <f t="shared" si="19"/>
        <v>0</v>
      </c>
      <c r="G13" s="88">
        <f t="shared" si="19"/>
        <v>16372795</v>
      </c>
      <c r="H13" s="88">
        <f t="shared" si="19"/>
        <v>1482725</v>
      </c>
      <c r="I13" s="88">
        <f t="shared" ref="I13" si="20">I201</f>
        <v>14890070</v>
      </c>
    </row>
    <row r="14" spans="1:9" s="19" customFormat="1" ht="30" x14ac:dyDescent="0.3">
      <c r="A14" s="17" t="s">
        <v>211</v>
      </c>
      <c r="B14" s="20" t="s">
        <v>195</v>
      </c>
      <c r="C14" s="88">
        <f t="shared" ref="C14" si="21">C208</f>
        <v>0</v>
      </c>
      <c r="D14" s="88">
        <f t="shared" ref="D14:H14" si="22">D208</f>
        <v>0</v>
      </c>
      <c r="E14" s="88">
        <f t="shared" si="22"/>
        <v>0</v>
      </c>
      <c r="F14" s="88">
        <f t="shared" si="22"/>
        <v>0</v>
      </c>
      <c r="G14" s="88">
        <f t="shared" si="22"/>
        <v>0</v>
      </c>
      <c r="H14" s="88">
        <f t="shared" si="22"/>
        <v>0</v>
      </c>
      <c r="I14" s="88">
        <f t="shared" ref="I14" si="23">I208</f>
        <v>0</v>
      </c>
    </row>
    <row r="15" spans="1:9" s="19" customFormat="1" ht="16.5" customHeight="1" x14ac:dyDescent="0.3">
      <c r="A15" s="17" t="s">
        <v>213</v>
      </c>
      <c r="B15" s="20" t="s">
        <v>197</v>
      </c>
      <c r="C15" s="88">
        <f t="shared" ref="C15" si="24">C75</f>
        <v>0</v>
      </c>
      <c r="D15" s="88">
        <f t="shared" ref="D15:H15" si="25">D75</f>
        <v>0</v>
      </c>
      <c r="E15" s="88">
        <f t="shared" si="25"/>
        <v>0</v>
      </c>
      <c r="F15" s="88">
        <f t="shared" si="25"/>
        <v>0</v>
      </c>
      <c r="G15" s="88">
        <f t="shared" si="25"/>
        <v>0</v>
      </c>
      <c r="H15" s="88">
        <f t="shared" si="25"/>
        <v>0</v>
      </c>
      <c r="I15" s="88">
        <f t="shared" ref="I15" si="26">I75</f>
        <v>0</v>
      </c>
    </row>
    <row r="16" spans="1:9" s="19" customFormat="1" ht="16.5" customHeight="1" x14ac:dyDescent="0.3">
      <c r="A16" s="17" t="s">
        <v>215</v>
      </c>
      <c r="B16" s="20" t="s">
        <v>198</v>
      </c>
      <c r="C16" s="88">
        <f t="shared" ref="C16:C17" si="27">C78</f>
        <v>0</v>
      </c>
      <c r="D16" s="88">
        <f t="shared" ref="D16:H16" si="28">D78</f>
        <v>0</v>
      </c>
      <c r="E16" s="88">
        <f t="shared" si="28"/>
        <v>0</v>
      </c>
      <c r="F16" s="88">
        <f t="shared" si="28"/>
        <v>0</v>
      </c>
      <c r="G16" s="88">
        <f t="shared" si="28"/>
        <v>0</v>
      </c>
      <c r="H16" s="88">
        <f t="shared" si="28"/>
        <v>0</v>
      </c>
      <c r="I16" s="88">
        <f t="shared" ref="I16" si="29">I78</f>
        <v>0</v>
      </c>
    </row>
    <row r="17" spans="1:9" s="19" customFormat="1" x14ac:dyDescent="0.3">
      <c r="A17" s="17" t="s">
        <v>217</v>
      </c>
      <c r="B17" s="20" t="s">
        <v>199</v>
      </c>
      <c r="C17" s="88">
        <f t="shared" si="27"/>
        <v>0</v>
      </c>
      <c r="D17" s="88">
        <f t="shared" ref="D17:H17" si="30">D79</f>
        <v>0</v>
      </c>
      <c r="E17" s="88">
        <f t="shared" si="30"/>
        <v>0</v>
      </c>
      <c r="F17" s="88">
        <f t="shared" si="30"/>
        <v>0</v>
      </c>
      <c r="G17" s="88">
        <f t="shared" si="30"/>
        <v>0</v>
      </c>
      <c r="H17" s="88">
        <f t="shared" si="30"/>
        <v>0</v>
      </c>
      <c r="I17" s="88">
        <f t="shared" ref="I17" si="31">I79</f>
        <v>0</v>
      </c>
    </row>
    <row r="18" spans="1:9" s="19" customFormat="1" ht="30" x14ac:dyDescent="0.3">
      <c r="A18" s="17" t="s">
        <v>219</v>
      </c>
      <c r="B18" s="20" t="s">
        <v>201</v>
      </c>
      <c r="C18" s="88">
        <f t="shared" ref="C18" si="32">C184+C207</f>
        <v>0</v>
      </c>
      <c r="D18" s="88">
        <f t="shared" ref="D18:H18" si="33">D184+D207</f>
        <v>0</v>
      </c>
      <c r="E18" s="88">
        <f t="shared" si="33"/>
        <v>0</v>
      </c>
      <c r="F18" s="88">
        <f t="shared" si="33"/>
        <v>0</v>
      </c>
      <c r="G18" s="88">
        <f t="shared" si="33"/>
        <v>-214852.59</v>
      </c>
      <c r="H18" s="88">
        <f t="shared" si="33"/>
        <v>-17734.870000000003</v>
      </c>
      <c r="I18" s="88">
        <f t="shared" ref="I18" si="34">I184+I207</f>
        <v>-197117.72</v>
      </c>
    </row>
    <row r="19" spans="1:9" s="19" customFormat="1" ht="16.5" customHeight="1" x14ac:dyDescent="0.3">
      <c r="A19" s="17" t="s">
        <v>221</v>
      </c>
      <c r="B19" s="20" t="s">
        <v>203</v>
      </c>
      <c r="C19" s="88">
        <f t="shared" ref="C19" si="35">+C20+C16</f>
        <v>0</v>
      </c>
      <c r="D19" s="88">
        <f t="shared" ref="D19:H19" si="36">+D20+D16</f>
        <v>417034330</v>
      </c>
      <c r="E19" s="88">
        <f t="shared" si="36"/>
        <v>421715740</v>
      </c>
      <c r="F19" s="88">
        <f t="shared" si="36"/>
        <v>0</v>
      </c>
      <c r="G19" s="88">
        <f t="shared" si="36"/>
        <v>393749421.56</v>
      </c>
      <c r="H19" s="88">
        <f t="shared" si="36"/>
        <v>34273468.619999997</v>
      </c>
      <c r="I19" s="88">
        <f t="shared" ref="I19" si="37">+I20+I16</f>
        <v>359475952.93999994</v>
      </c>
    </row>
    <row r="20" spans="1:9" s="19" customFormat="1" x14ac:dyDescent="0.3">
      <c r="A20" s="17" t="s">
        <v>223</v>
      </c>
      <c r="B20" s="20" t="s">
        <v>189</v>
      </c>
      <c r="C20" s="88">
        <f t="shared" ref="C20" si="38">C9+C10+C11+C12+C13+C15+C184+C14</f>
        <v>0</v>
      </c>
      <c r="D20" s="88">
        <f t="shared" ref="D20:H20" si="39">D9+D10+D11+D12+D13+D15+D184+D14</f>
        <v>417034330</v>
      </c>
      <c r="E20" s="88">
        <f t="shared" si="39"/>
        <v>421715740</v>
      </c>
      <c r="F20" s="88">
        <f t="shared" si="39"/>
        <v>0</v>
      </c>
      <c r="G20" s="88">
        <f t="shared" si="39"/>
        <v>393749421.56</v>
      </c>
      <c r="H20" s="88">
        <f t="shared" si="39"/>
        <v>34273468.619999997</v>
      </c>
      <c r="I20" s="88">
        <f t="shared" ref="I20" si="40">I9+I10+I11+I12+I13+I15+I184+I14</f>
        <v>359475952.93999994</v>
      </c>
    </row>
    <row r="21" spans="1:9" s="19" customFormat="1" ht="16.5" customHeight="1" x14ac:dyDescent="0.3">
      <c r="A21" s="21" t="s">
        <v>225</v>
      </c>
      <c r="B21" s="20" t="s">
        <v>206</v>
      </c>
      <c r="C21" s="88">
        <f t="shared" ref="C21" si="41">+C22+C78+C184</f>
        <v>0</v>
      </c>
      <c r="D21" s="88">
        <f t="shared" ref="D21:H21" si="42">+D22+D78+D184</f>
        <v>400661490</v>
      </c>
      <c r="E21" s="88">
        <f t="shared" si="42"/>
        <v>405342900</v>
      </c>
      <c r="F21" s="88">
        <f t="shared" si="42"/>
        <v>0</v>
      </c>
      <c r="G21" s="88">
        <f t="shared" si="42"/>
        <v>377376626.56</v>
      </c>
      <c r="H21" s="88">
        <f t="shared" si="42"/>
        <v>32790743.619999997</v>
      </c>
      <c r="I21" s="88">
        <f t="shared" ref="I21" si="43">+I22+I78+I184</f>
        <v>344585882.93999994</v>
      </c>
    </row>
    <row r="22" spans="1:9" s="19" customFormat="1" ht="16.5" customHeight="1" x14ac:dyDescent="0.3">
      <c r="A22" s="17" t="s">
        <v>227</v>
      </c>
      <c r="B22" s="20" t="s">
        <v>189</v>
      </c>
      <c r="C22" s="88">
        <f t="shared" ref="C22" si="44">+C23+C44+C72+C185+C75+C208</f>
        <v>0</v>
      </c>
      <c r="D22" s="88">
        <f t="shared" ref="D22:H22" si="45">+D23+D44+D72+D185+D75+D208</f>
        <v>400661490</v>
      </c>
      <c r="E22" s="88">
        <f t="shared" si="45"/>
        <v>405342900</v>
      </c>
      <c r="F22" s="88">
        <f t="shared" si="45"/>
        <v>0</v>
      </c>
      <c r="G22" s="88">
        <f t="shared" si="45"/>
        <v>377591479.14999998</v>
      </c>
      <c r="H22" s="88">
        <f t="shared" si="45"/>
        <v>32808478.489999998</v>
      </c>
      <c r="I22" s="88">
        <f t="shared" ref="I22" si="46">+I23+I44+I72+I185+I75+I208</f>
        <v>344783000.65999997</v>
      </c>
    </row>
    <row r="23" spans="1:9" s="19" customFormat="1" x14ac:dyDescent="0.3">
      <c r="A23" s="17" t="s">
        <v>229</v>
      </c>
      <c r="B23" s="20" t="s">
        <v>190</v>
      </c>
      <c r="C23" s="88">
        <f t="shared" ref="C23" si="47">+C24+C36+C34</f>
        <v>0</v>
      </c>
      <c r="D23" s="88">
        <f t="shared" ref="D23:H23" si="48">+D24+D36+D34</f>
        <v>5156720</v>
      </c>
      <c r="E23" s="88">
        <f t="shared" si="48"/>
        <v>5156720</v>
      </c>
      <c r="F23" s="88">
        <f t="shared" si="48"/>
        <v>0</v>
      </c>
      <c r="G23" s="88">
        <f t="shared" si="48"/>
        <v>4104821</v>
      </c>
      <c r="H23" s="88">
        <f t="shared" si="48"/>
        <v>400485</v>
      </c>
      <c r="I23" s="88">
        <f t="shared" ref="I23" si="49">+I24+I36+I34</f>
        <v>3704336</v>
      </c>
    </row>
    <row r="24" spans="1:9" s="19" customFormat="1" ht="16.5" customHeight="1" x14ac:dyDescent="0.3">
      <c r="A24" s="17" t="s">
        <v>231</v>
      </c>
      <c r="B24" s="20" t="s">
        <v>210</v>
      </c>
      <c r="C24" s="88">
        <f t="shared" ref="C24" si="50">C25+C28+C29+C30+C32+C26+C27+C31</f>
        <v>0</v>
      </c>
      <c r="D24" s="88">
        <f t="shared" ref="D24:H24" si="51">D25+D28+D29+D30+D32+D26+D27+D31</f>
        <v>5038280</v>
      </c>
      <c r="E24" s="88">
        <f t="shared" si="51"/>
        <v>5038280</v>
      </c>
      <c r="F24" s="88">
        <f t="shared" si="51"/>
        <v>0</v>
      </c>
      <c r="G24" s="88">
        <f t="shared" si="51"/>
        <v>4009621</v>
      </c>
      <c r="H24" s="88">
        <f t="shared" si="51"/>
        <v>391675</v>
      </c>
      <c r="I24" s="88">
        <f t="shared" ref="I24" si="52">I25+I28+I29+I30+I32+I26+I27+I31</f>
        <v>3617946</v>
      </c>
    </row>
    <row r="25" spans="1:9" s="19" customFormat="1" ht="16.5" customHeight="1" x14ac:dyDescent="0.3">
      <c r="A25" s="22" t="s">
        <v>233</v>
      </c>
      <c r="B25" s="23" t="s">
        <v>212</v>
      </c>
      <c r="C25" s="89"/>
      <c r="D25" s="105">
        <v>4028840</v>
      </c>
      <c r="E25" s="105">
        <v>4028840</v>
      </c>
      <c r="F25" s="90"/>
      <c r="G25" s="45">
        <v>3284626</v>
      </c>
      <c r="H25" s="45">
        <f>G25-I25</f>
        <v>320100</v>
      </c>
      <c r="I25" s="45">
        <v>2964526</v>
      </c>
    </row>
    <row r="26" spans="1:9" s="19" customFormat="1" x14ac:dyDescent="0.3">
      <c r="A26" s="22" t="s">
        <v>235</v>
      </c>
      <c r="B26" s="23" t="s">
        <v>214</v>
      </c>
      <c r="C26" s="89"/>
      <c r="D26" s="105">
        <v>536090</v>
      </c>
      <c r="E26" s="105">
        <v>536090</v>
      </c>
      <c r="F26" s="90"/>
      <c r="G26" s="45">
        <v>389415</v>
      </c>
      <c r="H26" s="45">
        <f t="shared" ref="H26:H29" si="53">G26-I26</f>
        <v>38194</v>
      </c>
      <c r="I26" s="45">
        <v>351221</v>
      </c>
    </row>
    <row r="27" spans="1:9" s="19" customFormat="1" x14ac:dyDescent="0.3">
      <c r="A27" s="22" t="s">
        <v>237</v>
      </c>
      <c r="B27" s="23" t="s">
        <v>216</v>
      </c>
      <c r="C27" s="89"/>
      <c r="D27" s="105">
        <v>151790</v>
      </c>
      <c r="E27" s="105">
        <v>151790</v>
      </c>
      <c r="F27" s="90"/>
      <c r="G27" s="45">
        <v>114851</v>
      </c>
      <c r="H27" s="45">
        <f t="shared" si="53"/>
        <v>11624</v>
      </c>
      <c r="I27" s="45">
        <v>103227</v>
      </c>
    </row>
    <row r="28" spans="1:9" s="19" customFormat="1" ht="16.5" customHeight="1" x14ac:dyDescent="0.3">
      <c r="A28" s="22" t="s">
        <v>239</v>
      </c>
      <c r="B28" s="24" t="s">
        <v>218</v>
      </c>
      <c r="C28" s="89"/>
      <c r="D28" s="105">
        <v>13000</v>
      </c>
      <c r="E28" s="105">
        <v>13000</v>
      </c>
      <c r="F28" s="90"/>
      <c r="G28" s="45">
        <v>7692</v>
      </c>
      <c r="H28" s="45">
        <f t="shared" si="53"/>
        <v>1332</v>
      </c>
      <c r="I28" s="45">
        <v>6360</v>
      </c>
    </row>
    <row r="29" spans="1:9" s="19" customFormat="1" ht="16.5" customHeight="1" x14ac:dyDescent="0.3">
      <c r="A29" s="22" t="s">
        <v>241</v>
      </c>
      <c r="B29" s="24" t="s">
        <v>220</v>
      </c>
      <c r="C29" s="89"/>
      <c r="D29" s="105">
        <v>2000</v>
      </c>
      <c r="E29" s="105">
        <v>2000</v>
      </c>
      <c r="F29" s="90"/>
      <c r="G29" s="45">
        <v>2000</v>
      </c>
      <c r="H29" s="45">
        <f t="shared" si="53"/>
        <v>0</v>
      </c>
      <c r="I29" s="45">
        <v>2000</v>
      </c>
    </row>
    <row r="30" spans="1:9" ht="16.5" customHeight="1" x14ac:dyDescent="0.3">
      <c r="A30" s="22" t="s">
        <v>243</v>
      </c>
      <c r="B30" s="24" t="s">
        <v>222</v>
      </c>
      <c r="C30" s="89"/>
      <c r="D30" s="105"/>
      <c r="E30" s="105"/>
      <c r="F30" s="90"/>
      <c r="G30" s="45"/>
      <c r="H30" s="45"/>
      <c r="I30" s="45"/>
    </row>
    <row r="31" spans="1:9" ht="16.5" customHeight="1" x14ac:dyDescent="0.3">
      <c r="A31" s="22" t="s">
        <v>244</v>
      </c>
      <c r="B31" s="24" t="s">
        <v>224</v>
      </c>
      <c r="C31" s="89"/>
      <c r="D31" s="105">
        <v>183060</v>
      </c>
      <c r="E31" s="105">
        <v>183060</v>
      </c>
      <c r="F31" s="90"/>
      <c r="G31" s="45">
        <v>131473</v>
      </c>
      <c r="H31" s="45">
        <f t="shared" ref="H31:H33" si="54">G31-I31</f>
        <v>12792</v>
      </c>
      <c r="I31" s="45">
        <v>118681</v>
      </c>
    </row>
    <row r="32" spans="1:9" ht="16.5" customHeight="1" x14ac:dyDescent="0.3">
      <c r="A32" s="22" t="s">
        <v>246</v>
      </c>
      <c r="B32" s="24" t="s">
        <v>226</v>
      </c>
      <c r="C32" s="89"/>
      <c r="D32" s="105">
        <v>123500</v>
      </c>
      <c r="E32" s="105">
        <v>123500</v>
      </c>
      <c r="F32" s="90"/>
      <c r="G32" s="45">
        <v>79564</v>
      </c>
      <c r="H32" s="45">
        <f t="shared" si="54"/>
        <v>7633</v>
      </c>
      <c r="I32" s="45">
        <v>71931</v>
      </c>
    </row>
    <row r="33" spans="1:9" ht="16.5" customHeight="1" x14ac:dyDescent="0.3">
      <c r="A33" s="22"/>
      <c r="B33" s="24" t="s">
        <v>228</v>
      </c>
      <c r="C33" s="89"/>
      <c r="D33" s="105">
        <v>24500</v>
      </c>
      <c r="E33" s="105">
        <v>24500</v>
      </c>
      <c r="F33" s="90"/>
      <c r="G33" s="45">
        <v>23879</v>
      </c>
      <c r="H33" s="45">
        <f t="shared" si="54"/>
        <v>0</v>
      </c>
      <c r="I33" s="45">
        <v>23879</v>
      </c>
    </row>
    <row r="34" spans="1:9" ht="16.5" customHeight="1" x14ac:dyDescent="0.3">
      <c r="A34" s="22" t="s">
        <v>248</v>
      </c>
      <c r="B34" s="20" t="s">
        <v>230</v>
      </c>
      <c r="C34" s="89">
        <f t="shared" ref="C34:I34" si="55">C35</f>
        <v>0</v>
      </c>
      <c r="D34" s="89">
        <f t="shared" si="55"/>
        <v>0</v>
      </c>
      <c r="E34" s="89">
        <f t="shared" si="55"/>
        <v>0</v>
      </c>
      <c r="F34" s="89">
        <f t="shared" si="55"/>
        <v>0</v>
      </c>
      <c r="G34" s="89">
        <f t="shared" si="55"/>
        <v>0</v>
      </c>
      <c r="H34" s="89">
        <f t="shared" si="55"/>
        <v>0</v>
      </c>
      <c r="I34" s="89">
        <f t="shared" si="55"/>
        <v>0</v>
      </c>
    </row>
    <row r="35" spans="1:9" ht="16.5" customHeight="1" x14ac:dyDescent="0.3">
      <c r="A35" s="22" t="s">
        <v>250</v>
      </c>
      <c r="B35" s="24" t="s">
        <v>232</v>
      </c>
      <c r="C35" s="89"/>
      <c r="D35" s="90"/>
      <c r="E35" s="90"/>
      <c r="F35" s="90"/>
      <c r="G35" s="45"/>
      <c r="H35" s="45"/>
      <c r="I35" s="45"/>
    </row>
    <row r="36" spans="1:9" ht="16.5" customHeight="1" x14ac:dyDescent="0.3">
      <c r="A36" s="17" t="s">
        <v>252</v>
      </c>
      <c r="B36" s="20" t="s">
        <v>234</v>
      </c>
      <c r="C36" s="88">
        <f t="shared" ref="C36:H36" si="56">+C37+C38+C39+C40+C41+C42+C43</f>
        <v>0</v>
      </c>
      <c r="D36" s="88">
        <f t="shared" si="56"/>
        <v>118440</v>
      </c>
      <c r="E36" s="88">
        <f t="shared" si="56"/>
        <v>118440</v>
      </c>
      <c r="F36" s="88">
        <f t="shared" si="56"/>
        <v>0</v>
      </c>
      <c r="G36" s="88">
        <f t="shared" si="56"/>
        <v>95200</v>
      </c>
      <c r="H36" s="88">
        <f t="shared" si="56"/>
        <v>8810</v>
      </c>
      <c r="I36" s="88">
        <f t="shared" ref="I36" si="57">+I37+I38+I39+I40+I41+I42+I43</f>
        <v>86390</v>
      </c>
    </row>
    <row r="37" spans="1:9" ht="16.5" customHeight="1" x14ac:dyDescent="0.3">
      <c r="A37" s="22" t="s">
        <v>254</v>
      </c>
      <c r="B37" s="24" t="s">
        <v>236</v>
      </c>
      <c r="C37" s="89"/>
      <c r="D37" s="90">
        <v>3500</v>
      </c>
      <c r="E37" s="90">
        <v>3500</v>
      </c>
      <c r="F37" s="90"/>
      <c r="G37" s="45">
        <v>3416</v>
      </c>
      <c r="H37" s="45">
        <f t="shared" ref="H37:H41" si="58">G37-I37</f>
        <v>0</v>
      </c>
      <c r="I37" s="45">
        <v>3416</v>
      </c>
    </row>
    <row r="38" spans="1:9" ht="16.5" customHeight="1" x14ac:dyDescent="0.3">
      <c r="A38" s="22" t="s">
        <v>256</v>
      </c>
      <c r="B38" s="24" t="s">
        <v>238</v>
      </c>
      <c r="C38" s="89"/>
      <c r="D38" s="90">
        <v>110</v>
      </c>
      <c r="E38" s="90">
        <v>110</v>
      </c>
      <c r="F38" s="90"/>
      <c r="G38" s="45">
        <v>109</v>
      </c>
      <c r="H38" s="45">
        <f t="shared" si="58"/>
        <v>0</v>
      </c>
      <c r="I38" s="45">
        <v>109</v>
      </c>
    </row>
    <row r="39" spans="1:9" s="19" customFormat="1" ht="16.5" customHeight="1" x14ac:dyDescent="0.3">
      <c r="A39" s="22" t="s">
        <v>258</v>
      </c>
      <c r="B39" s="24" t="s">
        <v>240</v>
      </c>
      <c r="C39" s="89"/>
      <c r="D39" s="90">
        <v>1150</v>
      </c>
      <c r="E39" s="90">
        <v>1150</v>
      </c>
      <c r="F39" s="90"/>
      <c r="G39" s="45">
        <v>1125</v>
      </c>
      <c r="H39" s="45">
        <f t="shared" si="58"/>
        <v>0</v>
      </c>
      <c r="I39" s="45">
        <v>1125</v>
      </c>
    </row>
    <row r="40" spans="1:9" ht="16.5" customHeight="1" x14ac:dyDescent="0.3">
      <c r="A40" s="22" t="s">
        <v>260</v>
      </c>
      <c r="B40" s="25" t="s">
        <v>242</v>
      </c>
      <c r="C40" s="89"/>
      <c r="D40" s="90">
        <v>50</v>
      </c>
      <c r="E40" s="90">
        <v>50</v>
      </c>
      <c r="F40" s="90"/>
      <c r="G40" s="45">
        <v>32</v>
      </c>
      <c r="H40" s="45">
        <f t="shared" si="58"/>
        <v>0</v>
      </c>
      <c r="I40" s="45">
        <v>32</v>
      </c>
    </row>
    <row r="41" spans="1:9" ht="16.5" customHeight="1" x14ac:dyDescent="0.3">
      <c r="A41" s="22" t="s">
        <v>262</v>
      </c>
      <c r="B41" s="25" t="s">
        <v>41</v>
      </c>
      <c r="C41" s="89"/>
      <c r="D41" s="90">
        <v>200</v>
      </c>
      <c r="E41" s="90">
        <v>200</v>
      </c>
      <c r="F41" s="90"/>
      <c r="G41" s="45">
        <v>184</v>
      </c>
      <c r="H41" s="45">
        <f t="shared" si="58"/>
        <v>0</v>
      </c>
      <c r="I41" s="45">
        <v>184</v>
      </c>
    </row>
    <row r="42" spans="1:9" ht="16.5" customHeight="1" x14ac:dyDescent="0.3">
      <c r="A42" s="22" t="s">
        <v>264</v>
      </c>
      <c r="B42" s="25" t="s">
        <v>245</v>
      </c>
      <c r="C42" s="89"/>
      <c r="D42" s="105">
        <v>113430</v>
      </c>
      <c r="E42" s="105">
        <v>113430</v>
      </c>
      <c r="F42" s="90"/>
      <c r="G42" s="45">
        <v>90334</v>
      </c>
      <c r="H42" s="45">
        <f t="shared" ref="H42" si="59">G42-I42</f>
        <v>8810</v>
      </c>
      <c r="I42" s="45">
        <v>81524</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60">+C45+C59+C58+C61+C64+C66+C67+C69+C65+C68</f>
        <v>0</v>
      </c>
      <c r="D44" s="88">
        <f t="shared" ref="D44:H44" si="61">+D45+D59+D58+D61+D64+D66+D67+D69+D65+D68</f>
        <v>286084840</v>
      </c>
      <c r="E44" s="88">
        <f t="shared" si="61"/>
        <v>290766250</v>
      </c>
      <c r="F44" s="88">
        <f t="shared" si="61"/>
        <v>0</v>
      </c>
      <c r="G44" s="88">
        <f t="shared" si="61"/>
        <v>264112391.15000001</v>
      </c>
      <c r="H44" s="88">
        <f t="shared" si="61"/>
        <v>22155323.489999998</v>
      </c>
      <c r="I44" s="88">
        <f t="shared" ref="I44" si="62">+I45+I59+I58+I61+I64+I66+I67+I69+I65+I68</f>
        <v>241957067.65999997</v>
      </c>
    </row>
    <row r="45" spans="1:9" ht="16.5" customHeight="1" x14ac:dyDescent="0.3">
      <c r="A45" s="17" t="s">
        <v>270</v>
      </c>
      <c r="B45" s="20" t="s">
        <v>249</v>
      </c>
      <c r="C45" s="88">
        <f t="shared" ref="C45" si="63">+C46+C47+C48+C49+C50+C51+C52+C53+C55</f>
        <v>0</v>
      </c>
      <c r="D45" s="88">
        <f t="shared" ref="D45:H45" si="64">+D46+D47+D48+D49+D50+D51+D52+D53+D55</f>
        <v>286006310</v>
      </c>
      <c r="E45" s="88">
        <f t="shared" si="64"/>
        <v>290687720</v>
      </c>
      <c r="F45" s="88">
        <f t="shared" si="64"/>
        <v>0</v>
      </c>
      <c r="G45" s="88">
        <f t="shared" si="64"/>
        <v>264064984.54000002</v>
      </c>
      <c r="H45" s="88">
        <f t="shared" si="64"/>
        <v>22145363.639999997</v>
      </c>
      <c r="I45" s="88">
        <f t="shared" ref="I45" si="65">+I46+I47+I48+I49+I50+I51+I52+I53+I55</f>
        <v>241919620.89999998</v>
      </c>
    </row>
    <row r="46" spans="1:9" s="19" customFormat="1" ht="16.5" customHeight="1" x14ac:dyDescent="0.3">
      <c r="A46" s="22" t="s">
        <v>272</v>
      </c>
      <c r="B46" s="24" t="s">
        <v>251</v>
      </c>
      <c r="C46" s="89"/>
      <c r="D46" s="105">
        <v>28000</v>
      </c>
      <c r="E46" s="105">
        <v>28000</v>
      </c>
      <c r="F46" s="90"/>
      <c r="G46" s="45">
        <v>14778.32</v>
      </c>
      <c r="H46" s="45">
        <f t="shared" ref="H46:H50" si="66">G46-I46</f>
        <v>2863.2299999999996</v>
      </c>
      <c r="I46" s="45">
        <v>11915.09</v>
      </c>
    </row>
    <row r="47" spans="1:9" s="19" customFormat="1" ht="16.5" customHeight="1" x14ac:dyDescent="0.3">
      <c r="A47" s="22" t="s">
        <v>274</v>
      </c>
      <c r="B47" s="24" t="s">
        <v>253</v>
      </c>
      <c r="C47" s="89"/>
      <c r="D47" s="105">
        <v>24000</v>
      </c>
      <c r="E47" s="105">
        <v>24000</v>
      </c>
      <c r="F47" s="90"/>
      <c r="G47" s="45">
        <v>18992.080000000002</v>
      </c>
      <c r="H47" s="45">
        <f t="shared" si="66"/>
        <v>4997.1800000000021</v>
      </c>
      <c r="I47" s="45">
        <v>13994.9</v>
      </c>
    </row>
    <row r="48" spans="1:9" ht="16.5" customHeight="1" x14ac:dyDescent="0.3">
      <c r="A48" s="22" t="s">
        <v>276</v>
      </c>
      <c r="B48" s="24" t="s">
        <v>255</v>
      </c>
      <c r="C48" s="89"/>
      <c r="D48" s="105">
        <v>96380</v>
      </c>
      <c r="E48" s="105">
        <v>96380</v>
      </c>
      <c r="F48" s="90"/>
      <c r="G48" s="45">
        <v>75183.12</v>
      </c>
      <c r="H48" s="45">
        <f t="shared" si="66"/>
        <v>3302.7099999999919</v>
      </c>
      <c r="I48" s="45">
        <v>71880.41</v>
      </c>
    </row>
    <row r="49" spans="1:9" ht="16.5" customHeight="1" x14ac:dyDescent="0.3">
      <c r="A49" s="22" t="s">
        <v>278</v>
      </c>
      <c r="B49" s="24" t="s">
        <v>257</v>
      </c>
      <c r="C49" s="89"/>
      <c r="D49" s="105">
        <v>7000</v>
      </c>
      <c r="E49" s="105">
        <v>7000</v>
      </c>
      <c r="F49" s="90"/>
      <c r="G49" s="45">
        <v>5784.43</v>
      </c>
      <c r="H49" s="45">
        <f t="shared" si="66"/>
        <v>638.14000000000033</v>
      </c>
      <c r="I49" s="45">
        <v>5146.29</v>
      </c>
    </row>
    <row r="50" spans="1:9" ht="16.5" customHeight="1" x14ac:dyDescent="0.3">
      <c r="A50" s="22" t="s">
        <v>280</v>
      </c>
      <c r="B50" s="24" t="s">
        <v>259</v>
      </c>
      <c r="C50" s="89"/>
      <c r="D50" s="105">
        <v>10000</v>
      </c>
      <c r="E50" s="105">
        <v>10000</v>
      </c>
      <c r="F50" s="90"/>
      <c r="G50" s="45">
        <v>10000</v>
      </c>
      <c r="H50" s="45">
        <f t="shared" si="66"/>
        <v>5000</v>
      </c>
      <c r="I50" s="45">
        <v>5000</v>
      </c>
    </row>
    <row r="51" spans="1:9" ht="16.5" customHeight="1" x14ac:dyDescent="0.3">
      <c r="A51" s="22" t="s">
        <v>282</v>
      </c>
      <c r="B51" s="24" t="s">
        <v>261</v>
      </c>
      <c r="C51" s="89"/>
      <c r="D51" s="105">
        <v>5000</v>
      </c>
      <c r="E51" s="105">
        <v>5000</v>
      </c>
      <c r="F51" s="90"/>
      <c r="G51" s="45">
        <v>0</v>
      </c>
      <c r="H51" s="45"/>
      <c r="I51" s="45">
        <v>0</v>
      </c>
    </row>
    <row r="52" spans="1:9" ht="16.5" customHeight="1" x14ac:dyDescent="0.3">
      <c r="A52" s="22" t="s">
        <v>284</v>
      </c>
      <c r="B52" s="24" t="s">
        <v>263</v>
      </c>
      <c r="C52" s="89"/>
      <c r="D52" s="106">
        <v>52000</v>
      </c>
      <c r="E52" s="106">
        <v>52000</v>
      </c>
      <c r="F52" s="90"/>
      <c r="G52" s="45">
        <v>41828.74</v>
      </c>
      <c r="H52" s="45">
        <f t="shared" ref="H52:H57" si="67">G52-I52</f>
        <v>3738.5199999999968</v>
      </c>
      <c r="I52" s="45">
        <v>38090.22</v>
      </c>
    </row>
    <row r="53" spans="1:9" ht="16.5" customHeight="1" x14ac:dyDescent="0.35">
      <c r="A53" s="17" t="s">
        <v>286</v>
      </c>
      <c r="B53" s="20" t="s">
        <v>265</v>
      </c>
      <c r="C53" s="91">
        <f t="shared" ref="C53:H53" si="68">+C54+C89</f>
        <v>0</v>
      </c>
      <c r="D53" s="91">
        <f t="shared" si="68"/>
        <v>285621950</v>
      </c>
      <c r="E53" s="91">
        <f t="shared" si="68"/>
        <v>290303360</v>
      </c>
      <c r="F53" s="91">
        <f t="shared" si="68"/>
        <v>0</v>
      </c>
      <c r="G53" s="91">
        <f t="shared" si="68"/>
        <v>263770896.80000001</v>
      </c>
      <c r="H53" s="91">
        <f t="shared" si="68"/>
        <v>22108937.709999997</v>
      </c>
      <c r="I53" s="91">
        <f t="shared" ref="I53" si="69">+I54+I89</f>
        <v>241661959.08999997</v>
      </c>
    </row>
    <row r="54" spans="1:9" ht="16.5" customHeight="1" x14ac:dyDescent="0.3">
      <c r="A54" s="27" t="s">
        <v>288</v>
      </c>
      <c r="B54" s="28" t="s">
        <v>267</v>
      </c>
      <c r="C54" s="92"/>
      <c r="D54" s="107">
        <v>22000</v>
      </c>
      <c r="E54" s="107">
        <v>22000</v>
      </c>
      <c r="F54" s="90"/>
      <c r="G54" s="45">
        <v>8031</v>
      </c>
      <c r="H54" s="45">
        <f t="shared" si="67"/>
        <v>701.97999999999956</v>
      </c>
      <c r="I54" s="45">
        <v>7329.02</v>
      </c>
    </row>
    <row r="55" spans="1:9" s="19" customFormat="1" ht="16.5" customHeight="1" x14ac:dyDescent="0.3">
      <c r="A55" s="22" t="s">
        <v>290</v>
      </c>
      <c r="B55" s="24" t="s">
        <v>269</v>
      </c>
      <c r="C55" s="89"/>
      <c r="D55" s="105">
        <v>161980</v>
      </c>
      <c r="E55" s="105">
        <v>161980</v>
      </c>
      <c r="F55" s="90"/>
      <c r="G55" s="45">
        <v>127521.05</v>
      </c>
      <c r="H55" s="45">
        <f t="shared" si="67"/>
        <v>15886.150000000009</v>
      </c>
      <c r="I55" s="45">
        <v>111634.9</v>
      </c>
    </row>
    <row r="56" spans="1:9" s="26" customFormat="1" ht="16.5" customHeight="1" x14ac:dyDescent="0.3">
      <c r="A56" s="22"/>
      <c r="B56" s="24" t="s">
        <v>271</v>
      </c>
      <c r="C56" s="89"/>
      <c r="D56" s="105"/>
      <c r="E56" s="105"/>
      <c r="F56" s="90"/>
      <c r="G56" s="45"/>
      <c r="H56" s="45"/>
      <c r="I56" s="45"/>
    </row>
    <row r="57" spans="1:9" ht="16.5" customHeight="1" x14ac:dyDescent="0.3">
      <c r="A57" s="22"/>
      <c r="B57" s="24" t="s">
        <v>273</v>
      </c>
      <c r="C57" s="89"/>
      <c r="D57" s="105">
        <v>19680</v>
      </c>
      <c r="E57" s="105">
        <v>19680</v>
      </c>
      <c r="F57" s="90"/>
      <c r="G57" s="45">
        <v>7870.66</v>
      </c>
      <c r="H57" s="45">
        <f t="shared" si="67"/>
        <v>3935.33</v>
      </c>
      <c r="I57" s="45">
        <v>3935.33</v>
      </c>
    </row>
    <row r="58" spans="1:9" s="19" customFormat="1" ht="16.5" customHeight="1" x14ac:dyDescent="0.3">
      <c r="A58" s="17" t="s">
        <v>294</v>
      </c>
      <c r="B58" s="24" t="s">
        <v>275</v>
      </c>
      <c r="C58" s="89"/>
      <c r="D58" s="106">
        <v>20000</v>
      </c>
      <c r="E58" s="106">
        <v>20000</v>
      </c>
      <c r="F58" s="90"/>
      <c r="G58" s="45">
        <v>7649.78</v>
      </c>
      <c r="H58" s="45">
        <f t="shared" ref="H58" si="70">G58-I58</f>
        <v>4200</v>
      </c>
      <c r="I58" s="45">
        <v>3449.78</v>
      </c>
    </row>
    <row r="59" spans="1:9" s="19" customFormat="1" ht="16.5" customHeight="1" x14ac:dyDescent="0.3">
      <c r="A59" s="17" t="s">
        <v>296</v>
      </c>
      <c r="B59" s="20" t="s">
        <v>277</v>
      </c>
      <c r="C59" s="93">
        <f t="shared" ref="C59:I59" si="71">+C60</f>
        <v>0</v>
      </c>
      <c r="D59" s="93">
        <f t="shared" si="71"/>
        <v>21900</v>
      </c>
      <c r="E59" s="93">
        <f t="shared" si="71"/>
        <v>21900</v>
      </c>
      <c r="F59" s="93">
        <f t="shared" si="71"/>
        <v>0</v>
      </c>
      <c r="G59" s="93">
        <f t="shared" si="71"/>
        <v>15986.82</v>
      </c>
      <c r="H59" s="93">
        <f t="shared" si="71"/>
        <v>0</v>
      </c>
      <c r="I59" s="93">
        <f t="shared" si="71"/>
        <v>15986.82</v>
      </c>
    </row>
    <row r="60" spans="1:9" s="19" customFormat="1" ht="16.5" customHeight="1" x14ac:dyDescent="0.3">
      <c r="A60" s="22" t="s">
        <v>298</v>
      </c>
      <c r="B60" s="24" t="s">
        <v>279</v>
      </c>
      <c r="C60" s="89"/>
      <c r="D60" s="107">
        <v>21900</v>
      </c>
      <c r="E60" s="107">
        <v>21900</v>
      </c>
      <c r="F60" s="90"/>
      <c r="G60" s="45">
        <v>15986.82</v>
      </c>
      <c r="H60" s="45">
        <f t="shared" ref="H60" si="72">G60-I60</f>
        <v>0</v>
      </c>
      <c r="I60" s="45">
        <v>15986.82</v>
      </c>
    </row>
    <row r="61" spans="1:9" s="19" customFormat="1" ht="16.5" customHeight="1" x14ac:dyDescent="0.3">
      <c r="A61" s="17" t="s">
        <v>300</v>
      </c>
      <c r="B61" s="20" t="s">
        <v>281</v>
      </c>
      <c r="C61" s="88">
        <f t="shared" ref="C61:H61" si="73">+C62+C63</f>
        <v>0</v>
      </c>
      <c r="D61" s="88">
        <f t="shared" si="73"/>
        <v>650</v>
      </c>
      <c r="E61" s="88">
        <f t="shared" si="73"/>
        <v>650</v>
      </c>
      <c r="F61" s="88">
        <f t="shared" si="73"/>
        <v>0</v>
      </c>
      <c r="G61" s="88">
        <f t="shared" si="73"/>
        <v>300</v>
      </c>
      <c r="H61" s="88">
        <f t="shared" si="73"/>
        <v>0</v>
      </c>
      <c r="I61" s="88">
        <f t="shared" ref="I61" si="74">+I62+I63</f>
        <v>300</v>
      </c>
    </row>
    <row r="62" spans="1:9" ht="16.5" customHeight="1" x14ac:dyDescent="0.3">
      <c r="A62" s="17" t="s">
        <v>301</v>
      </c>
      <c r="B62" s="24" t="s">
        <v>283</v>
      </c>
      <c r="C62" s="89"/>
      <c r="D62" s="105">
        <v>650</v>
      </c>
      <c r="E62" s="105">
        <v>650</v>
      </c>
      <c r="F62" s="90"/>
      <c r="G62" s="45">
        <v>300</v>
      </c>
      <c r="H62" s="45">
        <f t="shared" ref="H62" si="75">G62-I62</f>
        <v>0</v>
      </c>
      <c r="I62" s="45">
        <v>300</v>
      </c>
    </row>
    <row r="63" spans="1:9" s="19" customFormat="1" ht="16.5" customHeight="1" x14ac:dyDescent="0.3">
      <c r="A63" s="17" t="s">
        <v>303</v>
      </c>
      <c r="B63" s="24" t="s">
        <v>285</v>
      </c>
      <c r="C63" s="89"/>
      <c r="D63" s="105"/>
      <c r="E63" s="105"/>
      <c r="F63" s="90"/>
      <c r="G63" s="45"/>
      <c r="H63" s="45"/>
      <c r="I63" s="45"/>
    </row>
    <row r="64" spans="1:9" ht="16.5" customHeight="1" x14ac:dyDescent="0.3">
      <c r="A64" s="22" t="s">
        <v>305</v>
      </c>
      <c r="B64" s="24" t="s">
        <v>287</v>
      </c>
      <c r="C64" s="89"/>
      <c r="D64" s="105">
        <v>2580</v>
      </c>
      <c r="E64" s="105">
        <v>2580</v>
      </c>
      <c r="F64" s="90"/>
      <c r="G64" s="45">
        <v>1720</v>
      </c>
      <c r="H64" s="45">
        <f t="shared" ref="H64" si="76">G64-I64</f>
        <v>0</v>
      </c>
      <c r="I64" s="45">
        <v>1720</v>
      </c>
    </row>
    <row r="65" spans="1:9" ht="16.5" customHeight="1" x14ac:dyDescent="0.3">
      <c r="A65" s="22" t="s">
        <v>306</v>
      </c>
      <c r="B65" s="23" t="s">
        <v>289</v>
      </c>
      <c r="C65" s="89"/>
      <c r="D65" s="105"/>
      <c r="E65" s="105"/>
      <c r="F65" s="90"/>
      <c r="G65" s="45"/>
      <c r="H65" s="45"/>
      <c r="I65" s="45"/>
    </row>
    <row r="66" spans="1:9" ht="16.5" customHeight="1" x14ac:dyDescent="0.3">
      <c r="A66" s="22" t="s">
        <v>308</v>
      </c>
      <c r="B66" s="24" t="s">
        <v>291</v>
      </c>
      <c r="C66" s="89"/>
      <c r="D66" s="105"/>
      <c r="E66" s="105"/>
      <c r="F66" s="90"/>
      <c r="G66" s="45"/>
      <c r="H66" s="45"/>
      <c r="I66" s="45"/>
    </row>
    <row r="67" spans="1:9" ht="16.5" customHeight="1" x14ac:dyDescent="0.3">
      <c r="A67" s="22" t="s">
        <v>310</v>
      </c>
      <c r="B67" s="24" t="s">
        <v>292</v>
      </c>
      <c r="C67" s="89"/>
      <c r="D67" s="105">
        <v>17000</v>
      </c>
      <c r="E67" s="105">
        <v>17000</v>
      </c>
      <c r="F67" s="90"/>
      <c r="G67" s="45">
        <v>9510.01</v>
      </c>
      <c r="H67" s="45">
        <f t="shared" ref="H67" si="77">G67-I67</f>
        <v>4559.8500000000004</v>
      </c>
      <c r="I67" s="45">
        <v>4950.16</v>
      </c>
    </row>
    <row r="68" spans="1:9" ht="30" x14ac:dyDescent="0.3">
      <c r="A68" s="22" t="s">
        <v>311</v>
      </c>
      <c r="B68" s="24" t="s">
        <v>293</v>
      </c>
      <c r="C68" s="89"/>
      <c r="D68" s="90"/>
      <c r="E68" s="90"/>
      <c r="F68" s="90"/>
      <c r="G68" s="45"/>
      <c r="H68" s="45"/>
      <c r="I68" s="45"/>
    </row>
    <row r="69" spans="1:9" ht="16.5" customHeight="1" x14ac:dyDescent="0.3">
      <c r="A69" s="17" t="s">
        <v>312</v>
      </c>
      <c r="B69" s="20" t="s">
        <v>295</v>
      </c>
      <c r="C69" s="93">
        <f t="shared" ref="C69:H69" si="78">+C70+C71</f>
        <v>0</v>
      </c>
      <c r="D69" s="93">
        <f t="shared" si="78"/>
        <v>16400</v>
      </c>
      <c r="E69" s="93">
        <f t="shared" si="78"/>
        <v>16400</v>
      </c>
      <c r="F69" s="93">
        <f t="shared" si="78"/>
        <v>0</v>
      </c>
      <c r="G69" s="93">
        <f t="shared" si="78"/>
        <v>12240</v>
      </c>
      <c r="H69" s="93">
        <f t="shared" si="78"/>
        <v>1200</v>
      </c>
      <c r="I69" s="93">
        <f t="shared" ref="I69" si="79">+I70+I71</f>
        <v>11040</v>
      </c>
    </row>
    <row r="70" spans="1:9" ht="16.5" customHeight="1" x14ac:dyDescent="0.3">
      <c r="A70" s="22" t="s">
        <v>314</v>
      </c>
      <c r="B70" s="24" t="s">
        <v>297</v>
      </c>
      <c r="C70" s="89"/>
      <c r="D70" s="107">
        <v>14400</v>
      </c>
      <c r="E70" s="107">
        <v>14400</v>
      </c>
      <c r="F70" s="90"/>
      <c r="G70" s="45">
        <v>12000</v>
      </c>
      <c r="H70" s="45">
        <f t="shared" ref="H70:H71" si="80">G70-I70</f>
        <v>1200</v>
      </c>
      <c r="I70" s="45">
        <v>10800</v>
      </c>
    </row>
    <row r="71" spans="1:9" s="19" customFormat="1" ht="16.5" customHeight="1" x14ac:dyDescent="0.3">
      <c r="A71" s="22" t="s">
        <v>316</v>
      </c>
      <c r="B71" s="24" t="s">
        <v>299</v>
      </c>
      <c r="C71" s="89"/>
      <c r="D71" s="105">
        <v>2000</v>
      </c>
      <c r="E71" s="105">
        <v>2000</v>
      </c>
      <c r="F71" s="90"/>
      <c r="G71" s="94">
        <v>240</v>
      </c>
      <c r="H71" s="45">
        <f t="shared" si="80"/>
        <v>0</v>
      </c>
      <c r="I71" s="94">
        <v>240</v>
      </c>
    </row>
    <row r="72" spans="1:9" ht="16.5" customHeight="1" x14ac:dyDescent="0.3">
      <c r="A72" s="17" t="s">
        <v>318</v>
      </c>
      <c r="B72" s="20" t="s">
        <v>192</v>
      </c>
      <c r="C72" s="87">
        <f>+C73</f>
        <v>0</v>
      </c>
      <c r="D72" s="87">
        <f t="shared" ref="D72:I73" si="81">+D73</f>
        <v>0</v>
      </c>
      <c r="E72" s="87">
        <f t="shared" si="81"/>
        <v>0</v>
      </c>
      <c r="F72" s="87">
        <f t="shared" si="81"/>
        <v>0</v>
      </c>
      <c r="G72" s="87">
        <f t="shared" si="81"/>
        <v>0</v>
      </c>
      <c r="H72" s="87">
        <f t="shared" si="81"/>
        <v>0</v>
      </c>
      <c r="I72" s="87">
        <f t="shared" si="81"/>
        <v>0</v>
      </c>
    </row>
    <row r="73" spans="1:9" ht="16.5" customHeight="1" x14ac:dyDescent="0.3">
      <c r="A73" s="29" t="s">
        <v>320</v>
      </c>
      <c r="B73" s="20" t="s">
        <v>302</v>
      </c>
      <c r="C73" s="87">
        <f>+C74</f>
        <v>0</v>
      </c>
      <c r="D73" s="87">
        <f t="shared" si="81"/>
        <v>0</v>
      </c>
      <c r="E73" s="87">
        <f t="shared" si="81"/>
        <v>0</v>
      </c>
      <c r="F73" s="87">
        <f t="shared" si="81"/>
        <v>0</v>
      </c>
      <c r="G73" s="87">
        <f t="shared" si="81"/>
        <v>0</v>
      </c>
      <c r="H73" s="87">
        <f t="shared" si="81"/>
        <v>0</v>
      </c>
      <c r="I73" s="87">
        <f t="shared" si="81"/>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82">C76+C77</f>
        <v>0</v>
      </c>
      <c r="D75" s="89">
        <f t="shared" si="82"/>
        <v>0</v>
      </c>
      <c r="E75" s="89">
        <f t="shared" si="82"/>
        <v>0</v>
      </c>
      <c r="F75" s="89">
        <f t="shared" si="82"/>
        <v>0</v>
      </c>
      <c r="G75" s="89">
        <f t="shared" si="82"/>
        <v>0</v>
      </c>
      <c r="H75" s="89">
        <f t="shared" si="82"/>
        <v>0</v>
      </c>
      <c r="I75" s="89">
        <f t="shared" ref="I75" si="83">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84">+C79</f>
        <v>0</v>
      </c>
      <c r="D78" s="88">
        <f t="shared" si="84"/>
        <v>0</v>
      </c>
      <c r="E78" s="88">
        <f t="shared" si="84"/>
        <v>0</v>
      </c>
      <c r="F78" s="88">
        <f t="shared" si="84"/>
        <v>0</v>
      </c>
      <c r="G78" s="88">
        <f t="shared" si="84"/>
        <v>0</v>
      </c>
      <c r="H78" s="88">
        <f t="shared" si="84"/>
        <v>0</v>
      </c>
      <c r="I78" s="88">
        <f t="shared" si="84"/>
        <v>0</v>
      </c>
    </row>
    <row r="79" spans="1:9" s="19" customFormat="1" ht="16.5" customHeight="1" x14ac:dyDescent="0.3">
      <c r="A79" s="17" t="s">
        <v>331</v>
      </c>
      <c r="B79" s="20" t="s">
        <v>199</v>
      </c>
      <c r="C79" s="88">
        <f t="shared" ref="C79" si="85">+C80+C85</f>
        <v>0</v>
      </c>
      <c r="D79" s="88">
        <f t="shared" ref="D79:H79" si="86">+D80+D85</f>
        <v>0</v>
      </c>
      <c r="E79" s="88">
        <f t="shared" si="86"/>
        <v>0</v>
      </c>
      <c r="F79" s="88">
        <f t="shared" si="86"/>
        <v>0</v>
      </c>
      <c r="G79" s="88">
        <f t="shared" si="86"/>
        <v>0</v>
      </c>
      <c r="H79" s="88">
        <f t="shared" si="86"/>
        <v>0</v>
      </c>
      <c r="I79" s="88">
        <f t="shared" ref="I79" si="87">+I80+I85</f>
        <v>0</v>
      </c>
    </row>
    <row r="80" spans="1:9" s="19" customFormat="1" ht="16.5" customHeight="1" x14ac:dyDescent="0.3">
      <c r="A80" s="17" t="s">
        <v>333</v>
      </c>
      <c r="B80" s="20" t="s">
        <v>313</v>
      </c>
      <c r="C80" s="88">
        <f t="shared" ref="C80" si="88">+C82+C84+C83+C81</f>
        <v>0</v>
      </c>
      <c r="D80" s="88">
        <f t="shared" ref="D80:H80" si="89">+D82+D84+D83+D81</f>
        <v>0</v>
      </c>
      <c r="E80" s="88">
        <f t="shared" si="89"/>
        <v>0</v>
      </c>
      <c r="F80" s="88">
        <f t="shared" si="89"/>
        <v>0</v>
      </c>
      <c r="G80" s="88">
        <f t="shared" si="89"/>
        <v>0</v>
      </c>
      <c r="H80" s="88">
        <f t="shared" si="89"/>
        <v>0</v>
      </c>
      <c r="I80" s="88">
        <f t="shared" ref="I80" si="90">+I82+I84+I83+I81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339</v>
      </c>
      <c r="B83" s="23" t="s">
        <v>319</v>
      </c>
      <c r="C83" s="89"/>
      <c r="D83" s="90"/>
      <c r="E83" s="90"/>
      <c r="F83" s="90"/>
      <c r="G83" s="45"/>
      <c r="H83" s="45"/>
      <c r="I83" s="45"/>
    </row>
    <row r="84" spans="1:9" ht="16.5" customHeight="1" x14ac:dyDescent="0.3">
      <c r="A84" s="22" t="s">
        <v>340</v>
      </c>
      <c r="B84" s="24" t="s">
        <v>321</v>
      </c>
      <c r="C84" s="89"/>
      <c r="D84" s="90"/>
      <c r="E84" s="90"/>
      <c r="F84" s="90"/>
      <c r="G84" s="45"/>
      <c r="H84" s="45"/>
      <c r="I84" s="45"/>
    </row>
    <row r="85" spans="1:9" ht="16.5" customHeight="1" x14ac:dyDescent="0.3">
      <c r="A85" s="32" t="s">
        <v>342</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344</v>
      </c>
      <c r="B87" s="24" t="s">
        <v>326</v>
      </c>
      <c r="C87" s="87">
        <f t="shared" ref="C87:H87" si="91">+C44-C89+C23+C78+C185+C75</f>
        <v>0</v>
      </c>
      <c r="D87" s="87">
        <f t="shared" si="91"/>
        <v>115061540</v>
      </c>
      <c r="E87" s="87">
        <f t="shared" si="91"/>
        <v>115061540</v>
      </c>
      <c r="F87" s="87">
        <f t="shared" si="91"/>
        <v>0</v>
      </c>
      <c r="G87" s="87">
        <f t="shared" si="91"/>
        <v>113828613.34999999</v>
      </c>
      <c r="H87" s="87">
        <f t="shared" si="91"/>
        <v>10700242.760000002</v>
      </c>
      <c r="I87" s="87">
        <f t="shared" ref="I87" si="92">+I44-I89+I23+I78+I185+I75</f>
        <v>103128370.59</v>
      </c>
    </row>
    <row r="88" spans="1:9" ht="16.5" customHeight="1" x14ac:dyDescent="0.3">
      <c r="A88" s="22"/>
      <c r="B88" s="24" t="s">
        <v>328</v>
      </c>
      <c r="C88" s="87"/>
      <c r="D88" s="90"/>
      <c r="E88" s="90"/>
      <c r="F88" s="90"/>
      <c r="G88" s="90">
        <v>-24928</v>
      </c>
      <c r="H88" s="45">
        <f t="shared" ref="H88" si="93">G88-I88</f>
        <v>-14424</v>
      </c>
      <c r="I88" s="90">
        <v>-10504</v>
      </c>
    </row>
    <row r="89" spans="1:9" ht="16.5" customHeight="1" x14ac:dyDescent="0.35">
      <c r="A89" s="22" t="s">
        <v>347</v>
      </c>
      <c r="B89" s="20" t="s">
        <v>330</v>
      </c>
      <c r="C89" s="95">
        <f t="shared" ref="C89" si="94">+C90+C137+C166+C168+C180+C182</f>
        <v>0</v>
      </c>
      <c r="D89" s="95">
        <f t="shared" ref="D89:H89" si="95">+D90+D137+D166+D168+D180+D182</f>
        <v>285599950</v>
      </c>
      <c r="E89" s="95">
        <f t="shared" si="95"/>
        <v>290281360</v>
      </c>
      <c r="F89" s="95">
        <f t="shared" si="95"/>
        <v>0</v>
      </c>
      <c r="G89" s="95">
        <f t="shared" si="95"/>
        <v>263762865.80000001</v>
      </c>
      <c r="H89" s="95">
        <f t="shared" si="95"/>
        <v>22108235.729999997</v>
      </c>
      <c r="I89" s="95">
        <f t="shared" ref="I89" si="96">+I90+I137+I166+I168+I180+I182</f>
        <v>241654630.06999996</v>
      </c>
    </row>
    <row r="90" spans="1:9" s="26" customFormat="1" ht="16.5" customHeight="1" x14ac:dyDescent="0.3">
      <c r="A90" s="17" t="s">
        <v>349</v>
      </c>
      <c r="B90" s="20" t="s">
        <v>332</v>
      </c>
      <c r="C90" s="88">
        <f t="shared" ref="C90" si="97">+C91+C101+C117+C133+C135</f>
        <v>0</v>
      </c>
      <c r="D90" s="88">
        <f t="shared" ref="D90:H90" si="98">+D91+D101+D117+D133+D135</f>
        <v>116390170</v>
      </c>
      <c r="E90" s="88">
        <f t="shared" si="98"/>
        <v>122569180</v>
      </c>
      <c r="F90" s="88">
        <f t="shared" si="98"/>
        <v>0</v>
      </c>
      <c r="G90" s="88">
        <f t="shared" si="98"/>
        <v>115003670.27000001</v>
      </c>
      <c r="H90" s="88">
        <f t="shared" si="98"/>
        <v>8543750.9699999969</v>
      </c>
      <c r="I90" s="88">
        <f t="shared" ref="I90" si="99">+I91+I101+I117+I133+I135</f>
        <v>106459919.29999998</v>
      </c>
    </row>
    <row r="91" spans="1:9" s="26" customFormat="1" ht="16.5" customHeight="1" x14ac:dyDescent="0.3">
      <c r="A91" s="22" t="s">
        <v>351</v>
      </c>
      <c r="B91" s="20" t="s">
        <v>334</v>
      </c>
      <c r="C91" s="87">
        <f t="shared" ref="C91" si="100">+C92+C98+C99+C93+C94</f>
        <v>0</v>
      </c>
      <c r="D91" s="87">
        <f t="shared" ref="D91:H91" si="101">+D92+D98+D99+D93+D94</f>
        <v>50966020</v>
      </c>
      <c r="E91" s="87">
        <f t="shared" si="101"/>
        <v>55122760</v>
      </c>
      <c r="F91" s="87">
        <f t="shared" si="101"/>
        <v>0</v>
      </c>
      <c r="G91" s="87">
        <f t="shared" si="101"/>
        <v>50390916.440000005</v>
      </c>
      <c r="H91" s="87">
        <f t="shared" si="101"/>
        <v>2365465.9299999997</v>
      </c>
      <c r="I91" s="87">
        <f t="shared" ref="I91" si="102">+I92+I98+I99+I93+I94</f>
        <v>48025450.509999998</v>
      </c>
    </row>
    <row r="92" spans="1:9" s="26" customFormat="1" ht="16.5" customHeight="1" x14ac:dyDescent="0.3">
      <c r="A92" s="22"/>
      <c r="B92" s="23" t="s">
        <v>336</v>
      </c>
      <c r="C92" s="89"/>
      <c r="D92" s="90">
        <v>47768000</v>
      </c>
      <c r="E92" s="90">
        <v>52485000</v>
      </c>
      <c r="F92" s="90"/>
      <c r="G92" s="45">
        <v>48033310.859999999</v>
      </c>
      <c r="H92" s="45">
        <f t="shared" ref="H92" si="103">G92-I92</f>
        <v>1954920.8599999994</v>
      </c>
      <c r="I92" s="45">
        <v>46078390</v>
      </c>
    </row>
    <row r="93" spans="1:9" s="26" customFormat="1" ht="16.5" customHeight="1" x14ac:dyDescent="0.3">
      <c r="A93" s="22"/>
      <c r="B93" s="23" t="s">
        <v>338</v>
      </c>
      <c r="C93" s="89"/>
      <c r="D93" s="90"/>
      <c r="E93" s="90"/>
      <c r="F93" s="90"/>
      <c r="G93" s="45"/>
      <c r="H93" s="45"/>
      <c r="I93" s="45"/>
    </row>
    <row r="94" spans="1:9" s="26" customFormat="1" ht="16.5" customHeight="1" x14ac:dyDescent="0.3">
      <c r="A94" s="22"/>
      <c r="B94" s="100" t="s">
        <v>479</v>
      </c>
      <c r="C94" s="89">
        <f>C95+C96+C97</f>
        <v>0</v>
      </c>
      <c r="D94" s="89">
        <f t="shared" ref="D94:H94" si="104">D95+D96+D97</f>
        <v>2378680</v>
      </c>
      <c r="E94" s="89">
        <f t="shared" si="104"/>
        <v>1815420</v>
      </c>
      <c r="F94" s="89">
        <f t="shared" si="104"/>
        <v>0</v>
      </c>
      <c r="G94" s="89">
        <f t="shared" si="104"/>
        <v>1668633.93</v>
      </c>
      <c r="H94" s="89">
        <f t="shared" si="104"/>
        <v>335073.41999999993</v>
      </c>
      <c r="I94" s="89">
        <f t="shared" ref="I94" si="105">I95+I96+I97</f>
        <v>1333560.51</v>
      </c>
    </row>
    <row r="95" spans="1:9" s="26" customFormat="1" ht="30" x14ac:dyDescent="0.3">
      <c r="A95" s="22"/>
      <c r="B95" s="23" t="s">
        <v>480</v>
      </c>
      <c r="C95" s="89"/>
      <c r="D95" s="105">
        <v>2182680</v>
      </c>
      <c r="E95" s="105">
        <v>1684930</v>
      </c>
      <c r="F95" s="90"/>
      <c r="G95" s="45">
        <v>1559754.41</v>
      </c>
      <c r="H95" s="45">
        <f t="shared" ref="H95:H111" si="106">G95-I95</f>
        <v>312154.40999999992</v>
      </c>
      <c r="I95" s="45">
        <v>1247600</v>
      </c>
    </row>
    <row r="96" spans="1:9" s="26" customFormat="1" ht="60" x14ac:dyDescent="0.3">
      <c r="A96" s="22"/>
      <c r="B96" s="23" t="s">
        <v>481</v>
      </c>
      <c r="C96" s="89"/>
      <c r="D96" s="105">
        <v>108000</v>
      </c>
      <c r="E96" s="105">
        <v>73790</v>
      </c>
      <c r="F96" s="90"/>
      <c r="G96" s="45">
        <v>60488.3</v>
      </c>
      <c r="H96" s="45">
        <f t="shared" si="106"/>
        <v>8437.7900000000009</v>
      </c>
      <c r="I96" s="45">
        <v>52050.51</v>
      </c>
    </row>
    <row r="97" spans="1:9" s="26" customFormat="1" ht="45" x14ac:dyDescent="0.3">
      <c r="A97" s="22"/>
      <c r="B97" s="23" t="s">
        <v>482</v>
      </c>
      <c r="C97" s="89"/>
      <c r="D97" s="105">
        <v>88000</v>
      </c>
      <c r="E97" s="105">
        <v>56700</v>
      </c>
      <c r="F97" s="90"/>
      <c r="G97" s="45">
        <v>48391.22</v>
      </c>
      <c r="H97" s="45">
        <f t="shared" si="106"/>
        <v>14481.220000000001</v>
      </c>
      <c r="I97" s="45">
        <v>33910</v>
      </c>
    </row>
    <row r="98" spans="1:9" s="26" customFormat="1" ht="16.5" customHeight="1" x14ac:dyDescent="0.3">
      <c r="A98" s="22"/>
      <c r="B98" s="23" t="s">
        <v>341</v>
      </c>
      <c r="C98" s="89"/>
      <c r="D98" s="105">
        <v>8340</v>
      </c>
      <c r="E98" s="105">
        <v>8340</v>
      </c>
      <c r="F98" s="90"/>
      <c r="G98" s="45">
        <v>7475.09</v>
      </c>
      <c r="H98" s="45">
        <f t="shared" si="106"/>
        <v>7475.09</v>
      </c>
      <c r="I98" s="45">
        <v>0</v>
      </c>
    </row>
    <row r="99" spans="1:9" s="26" customFormat="1" ht="45" x14ac:dyDescent="0.3">
      <c r="A99" s="22"/>
      <c r="B99" s="23" t="s">
        <v>343</v>
      </c>
      <c r="C99" s="89"/>
      <c r="D99" s="105">
        <v>811000</v>
      </c>
      <c r="E99" s="105">
        <v>814000</v>
      </c>
      <c r="F99" s="90"/>
      <c r="G99" s="45">
        <v>681496.56</v>
      </c>
      <c r="H99" s="45">
        <f t="shared" si="106"/>
        <v>67996.560000000056</v>
      </c>
      <c r="I99" s="45">
        <v>613500</v>
      </c>
    </row>
    <row r="100" spans="1:9" x14ac:dyDescent="0.3">
      <c r="A100" s="22"/>
      <c r="B100" s="24" t="s">
        <v>328</v>
      </c>
      <c r="C100" s="89"/>
      <c r="D100" s="90"/>
      <c r="E100" s="90"/>
      <c r="F100" s="90"/>
      <c r="G100" s="45">
        <v>-29797.11</v>
      </c>
      <c r="H100" s="45">
        <f t="shared" si="106"/>
        <v>-372.61999999999898</v>
      </c>
      <c r="I100" s="45">
        <v>-29424.49</v>
      </c>
    </row>
    <row r="101" spans="1:9" ht="30" x14ac:dyDescent="0.3">
      <c r="A101" s="22" t="s">
        <v>359</v>
      </c>
      <c r="B101" s="20" t="s">
        <v>345</v>
      </c>
      <c r="C101" s="89">
        <f t="shared" ref="C101:H101" si="107">C102+C103+C104+C105+C106+C107+C109+C108+C110</f>
        <v>0</v>
      </c>
      <c r="D101" s="89">
        <f t="shared" si="107"/>
        <v>42024560</v>
      </c>
      <c r="E101" s="89">
        <f t="shared" si="107"/>
        <v>44292000</v>
      </c>
      <c r="F101" s="89">
        <f t="shared" si="107"/>
        <v>0</v>
      </c>
      <c r="G101" s="89">
        <f t="shared" si="107"/>
        <v>44286325.619999997</v>
      </c>
      <c r="H101" s="89">
        <f t="shared" si="107"/>
        <v>4143025.4299999978</v>
      </c>
      <c r="I101" s="89">
        <f t="shared" ref="I101" si="108">I102+I103+I104+I105+I106+I107+I109+I108+I110</f>
        <v>40143300.189999998</v>
      </c>
    </row>
    <row r="102" spans="1:9" ht="16.5" customHeight="1" x14ac:dyDescent="0.3">
      <c r="A102" s="22"/>
      <c r="B102" s="23" t="s">
        <v>346</v>
      </c>
      <c r="C102" s="89"/>
      <c r="D102" s="105">
        <v>279100</v>
      </c>
      <c r="E102" s="105">
        <v>224000</v>
      </c>
      <c r="F102" s="90"/>
      <c r="G102" s="45">
        <v>223799.74</v>
      </c>
      <c r="H102" s="45">
        <f t="shared" si="106"/>
        <v>26325.819999999978</v>
      </c>
      <c r="I102" s="45">
        <v>197473.92000000001</v>
      </c>
    </row>
    <row r="103" spans="1:9" x14ac:dyDescent="0.3">
      <c r="A103" s="22"/>
      <c r="B103" s="23" t="s">
        <v>348</v>
      </c>
      <c r="C103" s="89"/>
      <c r="D103" s="105"/>
      <c r="E103" s="105"/>
      <c r="F103" s="90"/>
      <c r="G103" s="45"/>
      <c r="H103" s="45"/>
      <c r="I103" s="45"/>
    </row>
    <row r="104" spans="1:9" s="19" customFormat="1" ht="16.5" customHeight="1" x14ac:dyDescent="0.3">
      <c r="A104" s="22"/>
      <c r="B104" s="23" t="s">
        <v>350</v>
      </c>
      <c r="C104" s="89"/>
      <c r="D104" s="105">
        <v>2746380</v>
      </c>
      <c r="E104" s="105">
        <v>2464000</v>
      </c>
      <c r="F104" s="90"/>
      <c r="G104" s="45">
        <v>2462971.02</v>
      </c>
      <c r="H104" s="45">
        <f t="shared" si="106"/>
        <v>200638.87999999989</v>
      </c>
      <c r="I104" s="45">
        <v>2262332.14</v>
      </c>
    </row>
    <row r="105" spans="1:9" ht="16.5" customHeight="1" x14ac:dyDescent="0.3">
      <c r="A105" s="22"/>
      <c r="B105" s="23" t="s">
        <v>352</v>
      </c>
      <c r="C105" s="89"/>
      <c r="D105" s="105">
        <v>19496140</v>
      </c>
      <c r="E105" s="105">
        <v>18868000</v>
      </c>
      <c r="F105" s="90"/>
      <c r="G105" s="45">
        <v>18866028.559999999</v>
      </c>
      <c r="H105" s="45">
        <f t="shared" si="106"/>
        <v>1732835.0399999991</v>
      </c>
      <c r="I105" s="45">
        <v>17133193.52</v>
      </c>
    </row>
    <row r="106" spans="1:9" x14ac:dyDescent="0.3">
      <c r="A106" s="22"/>
      <c r="B106" s="34" t="s">
        <v>353</v>
      </c>
      <c r="C106" s="89"/>
      <c r="D106" s="105"/>
      <c r="E106" s="105"/>
      <c r="F106" s="90"/>
      <c r="G106" s="45"/>
      <c r="H106" s="45"/>
      <c r="I106" s="45"/>
    </row>
    <row r="107" spans="1:9" ht="30" x14ac:dyDescent="0.3">
      <c r="A107" s="22"/>
      <c r="B107" s="23" t="s">
        <v>354</v>
      </c>
      <c r="C107" s="89"/>
      <c r="D107" s="105">
        <v>244060</v>
      </c>
      <c r="E107" s="105">
        <v>214000</v>
      </c>
      <c r="F107" s="90"/>
      <c r="G107" s="45">
        <v>213750</v>
      </c>
      <c r="H107" s="45">
        <f t="shared" si="106"/>
        <v>18700</v>
      </c>
      <c r="I107" s="45">
        <v>195050</v>
      </c>
    </row>
    <row r="108" spans="1:9" ht="16.5" customHeight="1" x14ac:dyDescent="0.3">
      <c r="A108" s="22"/>
      <c r="B108" s="35" t="s">
        <v>355</v>
      </c>
      <c r="C108" s="89"/>
      <c r="D108" s="105"/>
      <c r="E108" s="105"/>
      <c r="F108" s="90"/>
      <c r="G108" s="45"/>
      <c r="H108" s="45"/>
      <c r="I108" s="45"/>
    </row>
    <row r="109" spans="1:9" x14ac:dyDescent="0.3">
      <c r="A109" s="22"/>
      <c r="B109" s="35" t="s">
        <v>356</v>
      </c>
      <c r="C109" s="89"/>
      <c r="D109" s="106">
        <v>11549480</v>
      </c>
      <c r="E109" s="106">
        <v>15288000</v>
      </c>
      <c r="F109" s="90"/>
      <c r="G109" s="96">
        <v>15287677.199999999</v>
      </c>
      <c r="H109" s="45">
        <f t="shared" si="106"/>
        <v>1542071.4699999988</v>
      </c>
      <c r="I109" s="96">
        <v>13745605.73</v>
      </c>
    </row>
    <row r="110" spans="1:9" ht="30" x14ac:dyDescent="0.3">
      <c r="A110" s="22"/>
      <c r="B110" s="36" t="s">
        <v>357</v>
      </c>
      <c r="C110" s="89">
        <f>C111+C112+C115+C113+C114</f>
        <v>0</v>
      </c>
      <c r="D110" s="89">
        <f t="shared" ref="D110:H110" si="109">D111+D112+D115+D113+D114</f>
        <v>7709400</v>
      </c>
      <c r="E110" s="89">
        <f t="shared" si="109"/>
        <v>7234000</v>
      </c>
      <c r="F110" s="89">
        <f t="shared" si="109"/>
        <v>0</v>
      </c>
      <c r="G110" s="89">
        <f t="shared" si="109"/>
        <v>7232099.0999999996</v>
      </c>
      <c r="H110" s="89">
        <f t="shared" si="109"/>
        <v>622454.21999999974</v>
      </c>
      <c r="I110" s="89">
        <f t="shared" ref="I110" si="110">I111+I112+I115+I113+I114</f>
        <v>6609644.8799999999</v>
      </c>
    </row>
    <row r="111" spans="1:9" ht="16.5" customHeight="1" x14ac:dyDescent="0.3">
      <c r="A111" s="22"/>
      <c r="B111" s="35" t="s">
        <v>358</v>
      </c>
      <c r="C111" s="89"/>
      <c r="D111" s="107">
        <v>7709400</v>
      </c>
      <c r="E111" s="107">
        <v>7234000</v>
      </c>
      <c r="F111" s="90"/>
      <c r="G111" s="45">
        <v>7232099.0999999996</v>
      </c>
      <c r="H111" s="45">
        <f t="shared" si="106"/>
        <v>622454.21999999974</v>
      </c>
      <c r="I111" s="45">
        <v>6609644.8799999999</v>
      </c>
    </row>
    <row r="112" spans="1:9" x14ac:dyDescent="0.3">
      <c r="A112" s="22"/>
      <c r="B112" s="35" t="s">
        <v>494</v>
      </c>
      <c r="C112" s="89"/>
      <c r="D112" s="90"/>
      <c r="E112" s="90"/>
      <c r="F112" s="90"/>
      <c r="G112" s="45"/>
      <c r="H112" s="45"/>
      <c r="I112" s="45"/>
    </row>
    <row r="113" spans="1:9" ht="30" x14ac:dyDescent="0.3">
      <c r="A113" s="22"/>
      <c r="B113" s="35" t="s">
        <v>495</v>
      </c>
      <c r="C113" s="89"/>
      <c r="D113" s="90"/>
      <c r="E113" s="90"/>
      <c r="F113" s="90"/>
      <c r="G113" s="45"/>
      <c r="H113" s="45"/>
      <c r="I113" s="45"/>
    </row>
    <row r="114" spans="1:9" x14ac:dyDescent="0.3">
      <c r="A114" s="22"/>
      <c r="B114" s="35" t="s">
        <v>501</v>
      </c>
      <c r="C114" s="89"/>
      <c r="D114" s="90"/>
      <c r="E114" s="90"/>
      <c r="F114" s="90"/>
      <c r="G114" s="45"/>
      <c r="H114" s="45"/>
      <c r="I114" s="45"/>
    </row>
    <row r="115" spans="1:9" x14ac:dyDescent="0.3">
      <c r="A115" s="22"/>
      <c r="B115" s="35" t="s">
        <v>360</v>
      </c>
      <c r="C115" s="89"/>
      <c r="D115" s="90"/>
      <c r="E115" s="90"/>
      <c r="F115" s="90"/>
      <c r="G115" s="45"/>
      <c r="H115" s="45"/>
      <c r="I115" s="45"/>
    </row>
    <row r="116" spans="1:9" x14ac:dyDescent="0.3">
      <c r="A116" s="22"/>
      <c r="B116" s="24" t="s">
        <v>328</v>
      </c>
      <c r="C116" s="89"/>
      <c r="D116" s="90"/>
      <c r="E116" s="90"/>
      <c r="F116" s="90"/>
      <c r="G116" s="45"/>
      <c r="H116" s="45"/>
      <c r="I116" s="45"/>
    </row>
    <row r="117" spans="1:9" ht="36" customHeight="1" x14ac:dyDescent="0.3">
      <c r="A117" s="17" t="s">
        <v>370</v>
      </c>
      <c r="B117" s="20" t="s">
        <v>361</v>
      </c>
      <c r="C117" s="89">
        <f t="shared" ref="C117:H117" si="111">C118+C119+C120+C121+C122+C123+C124+C125+C126+C127</f>
        <v>0</v>
      </c>
      <c r="D117" s="89">
        <f t="shared" si="111"/>
        <v>1695280</v>
      </c>
      <c r="E117" s="89">
        <f t="shared" si="111"/>
        <v>1561000</v>
      </c>
      <c r="F117" s="89">
        <f t="shared" si="111"/>
        <v>0</v>
      </c>
      <c r="G117" s="89">
        <f t="shared" si="111"/>
        <v>1559287.0899999999</v>
      </c>
      <c r="H117" s="89">
        <f t="shared" si="111"/>
        <v>149118.48999999987</v>
      </c>
      <c r="I117" s="89">
        <f t="shared" ref="I117" si="112">I118+I119+I120+I121+I122+I123+I124+I125+I126+I127</f>
        <v>1410168.6</v>
      </c>
    </row>
    <row r="118" spans="1:9" x14ac:dyDescent="0.3">
      <c r="A118" s="22"/>
      <c r="B118" s="23" t="s">
        <v>352</v>
      </c>
      <c r="C118" s="89"/>
      <c r="D118" s="105">
        <v>1490790</v>
      </c>
      <c r="E118" s="105">
        <v>1368000</v>
      </c>
      <c r="F118" s="90"/>
      <c r="G118" s="45">
        <v>1367413.88</v>
      </c>
      <c r="H118" s="45">
        <f t="shared" ref="H118:H120" si="113">G118-I118</f>
        <v>131061.59999999986</v>
      </c>
      <c r="I118" s="45">
        <v>1236352.28</v>
      </c>
    </row>
    <row r="119" spans="1:9" ht="30" x14ac:dyDescent="0.3">
      <c r="A119" s="22"/>
      <c r="B119" s="37" t="s">
        <v>362</v>
      </c>
      <c r="C119" s="89"/>
      <c r="D119" s="105">
        <v>15050</v>
      </c>
      <c r="E119" s="105">
        <v>20000</v>
      </c>
      <c r="F119" s="90"/>
      <c r="G119" s="45">
        <v>19689.740000000002</v>
      </c>
      <c r="H119" s="45">
        <f t="shared" si="113"/>
        <v>3648.5400000000009</v>
      </c>
      <c r="I119" s="45">
        <v>16041.2</v>
      </c>
    </row>
    <row r="120" spans="1:9" ht="16.5" customHeight="1" x14ac:dyDescent="0.3">
      <c r="A120" s="22"/>
      <c r="B120" s="38" t="s">
        <v>363</v>
      </c>
      <c r="C120" s="89"/>
      <c r="D120" s="105">
        <v>189440</v>
      </c>
      <c r="E120" s="105">
        <v>173000</v>
      </c>
      <c r="F120" s="90"/>
      <c r="G120" s="45">
        <v>172183.47</v>
      </c>
      <c r="H120" s="45">
        <f t="shared" si="113"/>
        <v>14408.350000000006</v>
      </c>
      <c r="I120" s="45">
        <v>157775.12</v>
      </c>
    </row>
    <row r="121" spans="1:9" ht="20.25" customHeight="1" x14ac:dyDescent="0.3">
      <c r="A121" s="22"/>
      <c r="B121" s="38" t="s">
        <v>364</v>
      </c>
      <c r="C121" s="89"/>
      <c r="D121" s="90"/>
      <c r="E121" s="90"/>
      <c r="F121" s="90"/>
      <c r="G121" s="45"/>
      <c r="H121" s="45"/>
      <c r="I121" s="45"/>
    </row>
    <row r="122" spans="1:9" ht="16.5" customHeight="1" x14ac:dyDescent="0.3">
      <c r="A122" s="22"/>
      <c r="B122" s="38" t="s">
        <v>365</v>
      </c>
      <c r="C122" s="89"/>
      <c r="D122" s="90"/>
      <c r="E122" s="90"/>
      <c r="F122" s="90"/>
      <c r="G122" s="45"/>
      <c r="H122" s="45"/>
      <c r="I122" s="45"/>
    </row>
    <row r="123" spans="1:9" ht="16.5" customHeight="1" x14ac:dyDescent="0.3">
      <c r="A123" s="22"/>
      <c r="B123" s="23" t="s">
        <v>346</v>
      </c>
      <c r="C123" s="89"/>
      <c r="D123" s="90"/>
      <c r="E123" s="90"/>
      <c r="F123" s="90"/>
      <c r="G123" s="45"/>
      <c r="H123" s="45"/>
      <c r="I123" s="45"/>
    </row>
    <row r="124" spans="1:9" ht="16.5" customHeight="1" x14ac:dyDescent="0.3">
      <c r="A124" s="22"/>
      <c r="B124" s="38" t="s">
        <v>366</v>
      </c>
      <c r="C124" s="89"/>
      <c r="D124" s="90"/>
      <c r="E124" s="90"/>
      <c r="F124" s="90"/>
      <c r="G124" s="97"/>
      <c r="H124" s="97"/>
      <c r="I124" s="97"/>
    </row>
    <row r="125" spans="1:9" x14ac:dyDescent="0.3">
      <c r="A125" s="22"/>
      <c r="B125" s="39" t="s">
        <v>367</v>
      </c>
      <c r="C125" s="89"/>
      <c r="D125" s="90"/>
      <c r="E125" s="90"/>
      <c r="F125" s="90"/>
      <c r="G125" s="97"/>
      <c r="H125" s="97"/>
      <c r="I125" s="97"/>
    </row>
    <row r="126" spans="1:9" s="19" customFormat="1" ht="30" x14ac:dyDescent="0.3">
      <c r="A126" s="22"/>
      <c r="B126" s="39" t="s">
        <v>368</v>
      </c>
      <c r="C126" s="89"/>
      <c r="D126" s="90"/>
      <c r="E126" s="90"/>
      <c r="F126" s="90"/>
      <c r="G126" s="97"/>
      <c r="H126" s="97"/>
      <c r="I126" s="97"/>
    </row>
    <row r="127" spans="1:9" s="19" customFormat="1" ht="30" x14ac:dyDescent="0.3">
      <c r="A127" s="22"/>
      <c r="B127" s="40" t="s">
        <v>369</v>
      </c>
      <c r="C127" s="89">
        <f t="shared" ref="C127:H127" si="114">C128+C129+C130+C131</f>
        <v>0</v>
      </c>
      <c r="D127" s="89">
        <f t="shared" si="114"/>
        <v>0</v>
      </c>
      <c r="E127" s="89">
        <f t="shared" si="114"/>
        <v>0</v>
      </c>
      <c r="F127" s="89">
        <f t="shared" si="114"/>
        <v>0</v>
      </c>
      <c r="G127" s="89">
        <f t="shared" si="114"/>
        <v>0</v>
      </c>
      <c r="H127" s="89">
        <f t="shared" si="114"/>
        <v>0</v>
      </c>
      <c r="I127" s="89">
        <f t="shared" ref="I127" si="115">I128+I129+I130+I131</f>
        <v>0</v>
      </c>
    </row>
    <row r="128" spans="1:9" s="19" customFormat="1" x14ac:dyDescent="0.3">
      <c r="A128" s="22"/>
      <c r="B128" s="41" t="s">
        <v>371</v>
      </c>
      <c r="C128" s="89"/>
      <c r="D128" s="90"/>
      <c r="E128" s="90"/>
      <c r="F128" s="90"/>
      <c r="G128" s="97"/>
      <c r="H128" s="97"/>
      <c r="I128" s="97"/>
    </row>
    <row r="129" spans="1:9" s="19" customFormat="1" ht="30" x14ac:dyDescent="0.3">
      <c r="A129" s="22"/>
      <c r="B129" s="41" t="s">
        <v>372</v>
      </c>
      <c r="C129" s="89"/>
      <c r="D129" s="90"/>
      <c r="E129" s="90"/>
      <c r="F129" s="90"/>
      <c r="G129" s="97"/>
      <c r="H129" s="97"/>
      <c r="I129" s="97"/>
    </row>
    <row r="130" spans="1:9" s="19" customFormat="1" ht="30" x14ac:dyDescent="0.3">
      <c r="A130" s="22"/>
      <c r="B130" s="41" t="s">
        <v>373</v>
      </c>
      <c r="C130" s="89"/>
      <c r="D130" s="90"/>
      <c r="E130" s="90"/>
      <c r="F130" s="90"/>
      <c r="G130" s="97"/>
      <c r="H130" s="97"/>
      <c r="I130" s="97"/>
    </row>
    <row r="131" spans="1:9" s="19" customFormat="1" ht="30" x14ac:dyDescent="0.3">
      <c r="A131" s="22"/>
      <c r="B131" s="41" t="s">
        <v>374</v>
      </c>
      <c r="C131" s="89"/>
      <c r="D131" s="90"/>
      <c r="E131" s="90"/>
      <c r="F131" s="90"/>
      <c r="G131" s="97"/>
      <c r="H131" s="97"/>
      <c r="I131" s="97"/>
    </row>
    <row r="132" spans="1:9" s="19" customFormat="1" x14ac:dyDescent="0.3">
      <c r="A132" s="22"/>
      <c r="B132" s="24" t="s">
        <v>328</v>
      </c>
      <c r="C132" s="89"/>
      <c r="D132" s="90"/>
      <c r="E132" s="90"/>
      <c r="F132" s="90"/>
      <c r="G132" s="104">
        <v>-1309</v>
      </c>
      <c r="H132" s="45">
        <f t="shared" ref="H132:H135" si="116">G132-I132</f>
        <v>0</v>
      </c>
      <c r="I132" s="104">
        <v>-1309</v>
      </c>
    </row>
    <row r="133" spans="1:9" s="19" customFormat="1" x14ac:dyDescent="0.3">
      <c r="A133" s="22" t="s">
        <v>383</v>
      </c>
      <c r="B133" s="24" t="s">
        <v>375</v>
      </c>
      <c r="C133" s="87"/>
      <c r="D133" s="90">
        <v>19185310</v>
      </c>
      <c r="E133" s="105">
        <v>19072420</v>
      </c>
      <c r="F133" s="90"/>
      <c r="G133" s="45">
        <v>16741141.119999999</v>
      </c>
      <c r="H133" s="45">
        <f t="shared" si="116"/>
        <v>1636141.1199999992</v>
      </c>
      <c r="I133" s="45">
        <v>15105000</v>
      </c>
    </row>
    <row r="134" spans="1:9" s="19" customFormat="1" ht="16.5" customHeight="1" x14ac:dyDescent="0.3">
      <c r="A134" s="22"/>
      <c r="B134" s="24" t="s">
        <v>328</v>
      </c>
      <c r="C134" s="87"/>
      <c r="D134" s="90"/>
      <c r="E134" s="90"/>
      <c r="F134" s="90"/>
      <c r="G134" s="45"/>
      <c r="H134" s="45"/>
      <c r="I134" s="45"/>
    </row>
    <row r="135" spans="1:9" s="19" customFormat="1" ht="16.5" customHeight="1" x14ac:dyDescent="0.3">
      <c r="A135" s="22" t="s">
        <v>384</v>
      </c>
      <c r="B135" s="24" t="s">
        <v>376</v>
      </c>
      <c r="C135" s="89"/>
      <c r="D135" s="105">
        <v>2519000</v>
      </c>
      <c r="E135" s="105">
        <v>2521000</v>
      </c>
      <c r="F135" s="90"/>
      <c r="G135" s="94">
        <v>2026000</v>
      </c>
      <c r="H135" s="45">
        <f t="shared" si="116"/>
        <v>250000</v>
      </c>
      <c r="I135" s="94">
        <v>1776000</v>
      </c>
    </row>
    <row r="136" spans="1:9" s="19" customFormat="1" ht="16.5" customHeight="1" x14ac:dyDescent="0.3">
      <c r="A136" s="22"/>
      <c r="B136" s="24" t="s">
        <v>328</v>
      </c>
      <c r="C136" s="89"/>
      <c r="D136" s="90"/>
      <c r="E136" s="90"/>
      <c r="F136" s="90"/>
      <c r="G136" s="94"/>
      <c r="H136" s="94"/>
      <c r="I136" s="94"/>
    </row>
    <row r="137" spans="1:9" ht="16.5" customHeight="1" x14ac:dyDescent="0.3">
      <c r="A137" s="17" t="s">
        <v>386</v>
      </c>
      <c r="B137" s="20" t="s">
        <v>377</v>
      </c>
      <c r="C137" s="88">
        <f t="shared" ref="C137" si="117">+C138+C146+C150+C154+C161</f>
        <v>0</v>
      </c>
      <c r="D137" s="88">
        <f t="shared" ref="D137:H137" si="118">+D138+D146+D150+D154+D161</f>
        <v>59944020</v>
      </c>
      <c r="E137" s="88">
        <f t="shared" si="118"/>
        <v>58870150</v>
      </c>
      <c r="F137" s="88">
        <f t="shared" si="118"/>
        <v>0</v>
      </c>
      <c r="G137" s="88">
        <f t="shared" si="118"/>
        <v>48549116.68</v>
      </c>
      <c r="H137" s="88">
        <f t="shared" si="118"/>
        <v>5310640.6999999983</v>
      </c>
      <c r="I137" s="88">
        <f t="shared" ref="I137" si="119">+I138+I146+I150+I154+I161</f>
        <v>43238475.980000004</v>
      </c>
    </row>
    <row r="138" spans="1:9" ht="16.5" customHeight="1" x14ac:dyDescent="0.3">
      <c r="A138" s="17" t="s">
        <v>388</v>
      </c>
      <c r="B138" s="20" t="s">
        <v>378</v>
      </c>
      <c r="C138" s="87">
        <f>+C139+C142+C143+C144</f>
        <v>0</v>
      </c>
      <c r="D138" s="87">
        <f t="shared" ref="D138:H138" si="120">+D139+D142+D143+D144</f>
        <v>37808000</v>
      </c>
      <c r="E138" s="87">
        <f t="shared" si="120"/>
        <v>36868000</v>
      </c>
      <c r="F138" s="87">
        <f t="shared" si="120"/>
        <v>0</v>
      </c>
      <c r="G138" s="87">
        <f t="shared" si="120"/>
        <v>30029542.859999999</v>
      </c>
      <c r="H138" s="87">
        <f t="shared" si="120"/>
        <v>2966255.7399999984</v>
      </c>
      <c r="I138" s="87">
        <f t="shared" ref="I138" si="121">+I139+I142+I143+I144</f>
        <v>27063287.120000001</v>
      </c>
    </row>
    <row r="139" spans="1:9" s="19" customFormat="1" ht="16.5" customHeight="1" x14ac:dyDescent="0.3">
      <c r="A139" s="22"/>
      <c r="B139" s="42" t="s">
        <v>379</v>
      </c>
      <c r="C139" s="89"/>
      <c r="D139" s="105">
        <v>34127000</v>
      </c>
      <c r="E139" s="105">
        <v>33462000</v>
      </c>
      <c r="F139" s="90"/>
      <c r="G139" s="45">
        <v>27479082.859999999</v>
      </c>
      <c r="H139" s="45">
        <f t="shared" ref="H139:H140" si="122">G139-I139</f>
        <v>2763884.7399999984</v>
      </c>
      <c r="I139" s="45">
        <v>24715198.120000001</v>
      </c>
    </row>
    <row r="140" spans="1:9" s="19" customFormat="1" ht="16.5" customHeight="1" x14ac:dyDescent="0.3">
      <c r="A140" s="22"/>
      <c r="B140" s="85" t="s">
        <v>380</v>
      </c>
      <c r="C140" s="89"/>
      <c r="D140" s="105">
        <v>34127000</v>
      </c>
      <c r="E140" s="105">
        <v>33462000</v>
      </c>
      <c r="F140" s="90"/>
      <c r="G140" s="45">
        <v>27479082.859999999</v>
      </c>
      <c r="H140" s="45">
        <f t="shared" si="122"/>
        <v>2763884.7399999984</v>
      </c>
      <c r="I140" s="45">
        <v>24715198.120000001</v>
      </c>
    </row>
    <row r="141" spans="1:9" s="19" customFormat="1" ht="16.5" customHeight="1" x14ac:dyDescent="0.3">
      <c r="A141" s="22"/>
      <c r="B141" s="85" t="s">
        <v>381</v>
      </c>
      <c r="C141" s="89"/>
      <c r="D141" s="90"/>
      <c r="E141" s="90"/>
      <c r="F141" s="90"/>
      <c r="G141" s="45"/>
      <c r="H141" s="45"/>
      <c r="I141" s="45"/>
    </row>
    <row r="142" spans="1:9" s="19" customFormat="1" ht="16.5" customHeight="1" x14ac:dyDescent="0.3">
      <c r="A142" s="22"/>
      <c r="B142" s="42" t="s">
        <v>382</v>
      </c>
      <c r="C142" s="89"/>
      <c r="D142" s="105">
        <v>2412000</v>
      </c>
      <c r="E142" s="105">
        <v>2431000</v>
      </c>
      <c r="F142" s="90"/>
      <c r="G142" s="23">
        <v>1933000</v>
      </c>
      <c r="H142" s="45">
        <f t="shared" ref="H142:H155" si="123">G142-I142</f>
        <v>184416</v>
      </c>
      <c r="I142" s="23">
        <v>1748584</v>
      </c>
    </row>
    <row r="143" spans="1:9" s="19" customFormat="1" ht="30" x14ac:dyDescent="0.3">
      <c r="A143" s="22"/>
      <c r="B143" s="42" t="s">
        <v>483</v>
      </c>
      <c r="C143" s="89"/>
      <c r="D143" s="105">
        <v>531000</v>
      </c>
      <c r="E143" s="105">
        <v>429000</v>
      </c>
      <c r="F143" s="90"/>
      <c r="G143" s="23">
        <v>278250</v>
      </c>
      <c r="H143" s="45">
        <f t="shared" si="123"/>
        <v>17955</v>
      </c>
      <c r="I143" s="23">
        <v>260295</v>
      </c>
    </row>
    <row r="144" spans="1:9" s="19" customFormat="1" ht="45" x14ac:dyDescent="0.3">
      <c r="A144" s="22"/>
      <c r="B144" s="42" t="s">
        <v>496</v>
      </c>
      <c r="C144" s="89"/>
      <c r="D144" s="105">
        <v>738000</v>
      </c>
      <c r="E144" s="105">
        <v>546000</v>
      </c>
      <c r="F144" s="90"/>
      <c r="G144" s="23">
        <v>339210</v>
      </c>
      <c r="H144" s="45">
        <f t="shared" si="123"/>
        <v>0</v>
      </c>
      <c r="I144" s="23">
        <v>339210</v>
      </c>
    </row>
    <row r="145" spans="1:9" s="19" customFormat="1" ht="16.5" customHeight="1" x14ac:dyDescent="0.3">
      <c r="A145" s="22"/>
      <c r="B145" s="24" t="s">
        <v>328</v>
      </c>
      <c r="C145" s="89"/>
      <c r="D145" s="90"/>
      <c r="E145" s="90"/>
      <c r="F145" s="90"/>
      <c r="G145" s="23">
        <v>-7290.28</v>
      </c>
      <c r="H145" s="23">
        <f t="shared" si="123"/>
        <v>-333.14999999999964</v>
      </c>
      <c r="I145" s="23">
        <v>-6957.13</v>
      </c>
    </row>
    <row r="146" spans="1:9" s="19" customFormat="1" ht="16.5" customHeight="1" x14ac:dyDescent="0.3">
      <c r="A146" s="22" t="s">
        <v>394</v>
      </c>
      <c r="B146" s="43" t="s">
        <v>497</v>
      </c>
      <c r="C146" s="89">
        <f>C147+C148</f>
        <v>0</v>
      </c>
      <c r="D146" s="89">
        <f t="shared" ref="D146:H146" si="124">D147+D148</f>
        <v>12296000</v>
      </c>
      <c r="E146" s="89">
        <f t="shared" si="124"/>
        <v>12249580</v>
      </c>
      <c r="F146" s="89">
        <f t="shared" si="124"/>
        <v>0</v>
      </c>
      <c r="G146" s="89">
        <f t="shared" si="124"/>
        <v>9896810.1799999997</v>
      </c>
      <c r="H146" s="89">
        <f t="shared" si="124"/>
        <v>1273030.1799999997</v>
      </c>
      <c r="I146" s="89">
        <f t="shared" ref="I146" si="125">I147+I148</f>
        <v>8623780</v>
      </c>
    </row>
    <row r="147" spans="1:9" s="19" customFormat="1" ht="16.5" customHeight="1" x14ac:dyDescent="0.3">
      <c r="A147" s="22"/>
      <c r="B147" s="101" t="s">
        <v>336</v>
      </c>
      <c r="C147" s="89"/>
      <c r="D147" s="107">
        <v>12296000</v>
      </c>
      <c r="E147" s="107">
        <v>12249580</v>
      </c>
      <c r="F147" s="90"/>
      <c r="G147" s="89">
        <v>9896810.1799999997</v>
      </c>
      <c r="H147" s="23">
        <f t="shared" si="123"/>
        <v>1273030.1799999997</v>
      </c>
      <c r="I147" s="89">
        <v>8623780</v>
      </c>
    </row>
    <row r="148" spans="1:9" s="19" customFormat="1" ht="16.5" customHeight="1" x14ac:dyDescent="0.3">
      <c r="A148" s="22"/>
      <c r="B148" s="101" t="s">
        <v>498</v>
      </c>
      <c r="C148" s="89"/>
      <c r="D148" s="90"/>
      <c r="E148" s="90"/>
      <c r="F148" s="90"/>
      <c r="G148" s="89"/>
      <c r="H148" s="89"/>
      <c r="I148" s="89"/>
    </row>
    <row r="149" spans="1:9" s="19" customFormat="1" ht="16.5" customHeight="1" x14ac:dyDescent="0.3">
      <c r="A149" s="22"/>
      <c r="B149" s="24" t="s">
        <v>328</v>
      </c>
      <c r="C149" s="89"/>
      <c r="D149" s="90"/>
      <c r="E149" s="90"/>
      <c r="F149" s="90"/>
      <c r="G149" s="23">
        <v>-1901.96</v>
      </c>
      <c r="H149" s="23">
        <f t="shared" si="123"/>
        <v>0</v>
      </c>
      <c r="I149" s="23">
        <v>-1901.96</v>
      </c>
    </row>
    <row r="150" spans="1:9" s="19" customFormat="1" ht="16.5" customHeight="1" x14ac:dyDescent="0.3">
      <c r="A150" s="17" t="s">
        <v>396</v>
      </c>
      <c r="B150" s="44" t="s">
        <v>385</v>
      </c>
      <c r="C150" s="89">
        <f t="shared" ref="C150:H150" si="126">+C151+C152</f>
        <v>0</v>
      </c>
      <c r="D150" s="89">
        <f t="shared" si="126"/>
        <v>621000</v>
      </c>
      <c r="E150" s="89">
        <f t="shared" si="126"/>
        <v>612000</v>
      </c>
      <c r="F150" s="89">
        <f t="shared" si="126"/>
        <v>0</v>
      </c>
      <c r="G150" s="89">
        <f t="shared" si="126"/>
        <v>497359.2</v>
      </c>
      <c r="H150" s="89">
        <f t="shared" si="126"/>
        <v>61340.200000000012</v>
      </c>
      <c r="I150" s="89">
        <f t="shared" ref="I150" si="127">+I151+I152</f>
        <v>436019</v>
      </c>
    </row>
    <row r="151" spans="1:9" s="19" customFormat="1" ht="16.5" customHeight="1" x14ac:dyDescent="0.3">
      <c r="A151" s="22"/>
      <c r="B151" s="42" t="s">
        <v>379</v>
      </c>
      <c r="C151" s="89"/>
      <c r="D151" s="107">
        <v>621000</v>
      </c>
      <c r="E151" s="107">
        <v>612000</v>
      </c>
      <c r="F151" s="90"/>
      <c r="G151" s="45">
        <v>497359.2</v>
      </c>
      <c r="H151" s="23">
        <f t="shared" si="123"/>
        <v>61340.200000000012</v>
      </c>
      <c r="I151" s="45">
        <v>436019</v>
      </c>
    </row>
    <row r="152" spans="1:9" s="19" customFormat="1" ht="16.5" customHeight="1" x14ac:dyDescent="0.3">
      <c r="A152" s="22"/>
      <c r="B152" s="42" t="s">
        <v>387</v>
      </c>
      <c r="C152" s="89"/>
      <c r="D152" s="90"/>
      <c r="E152" s="90"/>
      <c r="F152" s="90"/>
      <c r="G152" s="45"/>
      <c r="H152" s="45"/>
      <c r="I152" s="45"/>
    </row>
    <row r="153" spans="1:9" ht="16.5" customHeight="1" x14ac:dyDescent="0.3">
      <c r="A153" s="22"/>
      <c r="B153" s="24" t="s">
        <v>328</v>
      </c>
      <c r="C153" s="89"/>
      <c r="D153" s="90"/>
      <c r="E153" s="90"/>
      <c r="F153" s="90"/>
      <c r="G153" s="45">
        <v>-4409.8</v>
      </c>
      <c r="H153" s="23">
        <f t="shared" si="123"/>
        <v>0</v>
      </c>
      <c r="I153" s="45">
        <v>-4409.8</v>
      </c>
    </row>
    <row r="154" spans="1:9" ht="16.5" customHeight="1" x14ac:dyDescent="0.3">
      <c r="A154" s="17" t="s">
        <v>398</v>
      </c>
      <c r="B154" s="44" t="s">
        <v>389</v>
      </c>
      <c r="C154" s="87">
        <f>+C155+C156+C157+C158+C159</f>
        <v>0</v>
      </c>
      <c r="D154" s="87">
        <f t="shared" ref="D154:H154" si="128">+D155+D156+D157+D158+D159</f>
        <v>8116020</v>
      </c>
      <c r="E154" s="87">
        <f t="shared" si="128"/>
        <v>8101570</v>
      </c>
      <c r="F154" s="87">
        <f t="shared" si="128"/>
        <v>0</v>
      </c>
      <c r="G154" s="87">
        <f t="shared" si="128"/>
        <v>7244740</v>
      </c>
      <c r="H154" s="87">
        <f t="shared" si="128"/>
        <v>900042.58000000007</v>
      </c>
      <c r="I154" s="87">
        <f t="shared" ref="I154" si="129">+I155+I156+I157+I158+I159</f>
        <v>6344697.4199999999</v>
      </c>
    </row>
    <row r="155" spans="1:9" x14ac:dyDescent="0.3">
      <c r="A155" s="22"/>
      <c r="B155" s="23" t="s">
        <v>390</v>
      </c>
      <c r="C155" s="89"/>
      <c r="D155" s="90">
        <v>8116020</v>
      </c>
      <c r="E155" s="107">
        <v>8101570</v>
      </c>
      <c r="F155" s="90"/>
      <c r="G155" s="45">
        <v>7244740</v>
      </c>
      <c r="H155" s="23">
        <f t="shared" si="123"/>
        <v>900042.58000000007</v>
      </c>
      <c r="I155" s="45">
        <v>6344697.4199999999</v>
      </c>
    </row>
    <row r="156" spans="1:9" ht="30" x14ac:dyDescent="0.3">
      <c r="A156" s="22"/>
      <c r="B156" s="23" t="s">
        <v>391</v>
      </c>
      <c r="C156" s="89"/>
      <c r="D156" s="90"/>
      <c r="E156" s="90"/>
      <c r="F156" s="90"/>
      <c r="G156" s="45"/>
      <c r="H156" s="45"/>
      <c r="I156" s="45"/>
    </row>
    <row r="157" spans="1:9" ht="30" x14ac:dyDescent="0.3">
      <c r="A157" s="22"/>
      <c r="B157" s="23" t="s">
        <v>392</v>
      </c>
      <c r="C157" s="89"/>
      <c r="D157" s="90"/>
      <c r="E157" s="90"/>
      <c r="F157" s="90"/>
      <c r="G157" s="45"/>
      <c r="H157" s="45"/>
      <c r="I157" s="45"/>
    </row>
    <row r="158" spans="1:9" s="19" customFormat="1" ht="30" x14ac:dyDescent="0.3">
      <c r="A158" s="22"/>
      <c r="B158" s="23" t="s">
        <v>393</v>
      </c>
      <c r="C158" s="89"/>
      <c r="D158" s="90"/>
      <c r="E158" s="90"/>
      <c r="F158" s="90"/>
      <c r="G158" s="45"/>
      <c r="H158" s="45"/>
      <c r="I158" s="45"/>
    </row>
    <row r="159" spans="1:9" s="19" customFormat="1" ht="30" x14ac:dyDescent="0.3">
      <c r="A159" s="22"/>
      <c r="B159" s="23" t="s">
        <v>498</v>
      </c>
      <c r="C159" s="89"/>
      <c r="D159" s="90"/>
      <c r="E159" s="90"/>
      <c r="F159" s="90"/>
      <c r="G159" s="45"/>
      <c r="H159" s="45"/>
      <c r="I159" s="45"/>
    </row>
    <row r="160" spans="1:9" x14ac:dyDescent="0.3">
      <c r="A160" s="22"/>
      <c r="B160" s="24" t="s">
        <v>328</v>
      </c>
      <c r="C160" s="89"/>
      <c r="D160" s="90"/>
      <c r="E160" s="90"/>
      <c r="F160" s="90"/>
      <c r="G160" s="45">
        <v>-2985.14</v>
      </c>
      <c r="H160" s="23">
        <f t="shared" ref="H160:H162" si="130">G160-I160</f>
        <v>0</v>
      </c>
      <c r="I160" s="45">
        <v>-2985.14</v>
      </c>
    </row>
    <row r="161" spans="1:9" ht="16.5" customHeight="1" x14ac:dyDescent="0.3">
      <c r="A161" s="17" t="s">
        <v>403</v>
      </c>
      <c r="B161" s="44" t="s">
        <v>395</v>
      </c>
      <c r="C161" s="89">
        <f>+C162+C163+C164</f>
        <v>0</v>
      </c>
      <c r="D161" s="89">
        <f t="shared" ref="D161:H161" si="131">+D162+D163+D164</f>
        <v>1103000</v>
      </c>
      <c r="E161" s="89">
        <f t="shared" si="131"/>
        <v>1039000</v>
      </c>
      <c r="F161" s="89">
        <f t="shared" si="131"/>
        <v>0</v>
      </c>
      <c r="G161" s="89">
        <f t="shared" si="131"/>
        <v>880664.44</v>
      </c>
      <c r="H161" s="89">
        <f t="shared" si="131"/>
        <v>109972</v>
      </c>
      <c r="I161" s="89">
        <f t="shared" ref="I161" si="132">+I162+I163+I164</f>
        <v>770692.44</v>
      </c>
    </row>
    <row r="162" spans="1:9" ht="16.5" customHeight="1" x14ac:dyDescent="0.3">
      <c r="A162" s="17"/>
      <c r="B162" s="42" t="s">
        <v>379</v>
      </c>
      <c r="C162" s="89"/>
      <c r="D162" s="107">
        <v>1103000</v>
      </c>
      <c r="E162" s="107">
        <v>1039000</v>
      </c>
      <c r="F162" s="90"/>
      <c r="G162" s="45">
        <v>880664.44</v>
      </c>
      <c r="H162" s="23">
        <f t="shared" si="130"/>
        <v>109972</v>
      </c>
      <c r="I162" s="45">
        <v>770692.44</v>
      </c>
    </row>
    <row r="163" spans="1:9" ht="16.5" customHeight="1" x14ac:dyDescent="0.3">
      <c r="A163" s="22"/>
      <c r="B163" s="42" t="s">
        <v>387</v>
      </c>
      <c r="C163" s="89"/>
      <c r="D163" s="90"/>
      <c r="E163" s="90"/>
      <c r="F163" s="90"/>
      <c r="G163" s="45"/>
      <c r="H163" s="45"/>
      <c r="I163" s="45"/>
    </row>
    <row r="164" spans="1:9" ht="30" x14ac:dyDescent="0.3">
      <c r="A164" s="22"/>
      <c r="B164" s="42" t="s">
        <v>498</v>
      </c>
      <c r="C164" s="89"/>
      <c r="D164" s="90"/>
      <c r="E164" s="90"/>
      <c r="F164" s="90"/>
      <c r="G164" s="45"/>
      <c r="H164" s="45"/>
      <c r="I164" s="45"/>
    </row>
    <row r="165" spans="1:9" ht="16.5" customHeight="1" x14ac:dyDescent="0.3">
      <c r="A165" s="22"/>
      <c r="B165" s="24" t="s">
        <v>328</v>
      </c>
      <c r="C165" s="89"/>
      <c r="D165" s="90"/>
      <c r="E165" s="90"/>
      <c r="F165" s="90"/>
      <c r="G165" s="45"/>
      <c r="H165" s="45"/>
      <c r="I165" s="45"/>
    </row>
    <row r="166" spans="1:9" ht="16.5" customHeight="1" x14ac:dyDescent="0.3">
      <c r="A166" s="17" t="s">
        <v>406</v>
      </c>
      <c r="B166" s="24" t="s">
        <v>397</v>
      </c>
      <c r="C166" s="89"/>
      <c r="D166" s="105">
        <v>259000</v>
      </c>
      <c r="E166" s="105">
        <v>251000</v>
      </c>
      <c r="F166" s="90"/>
      <c r="G166" s="96">
        <v>200184.56</v>
      </c>
      <c r="H166" s="23">
        <f t="shared" ref="H166" si="133">G166-I166</f>
        <v>19184.559999999998</v>
      </c>
      <c r="I166" s="96">
        <v>181000</v>
      </c>
    </row>
    <row r="167" spans="1:9" ht="16.5" customHeight="1" x14ac:dyDescent="0.3">
      <c r="A167" s="17"/>
      <c r="B167" s="24" t="s">
        <v>328</v>
      </c>
      <c r="C167" s="89"/>
      <c r="D167" s="90"/>
      <c r="E167" s="90"/>
      <c r="F167" s="90"/>
      <c r="G167" s="96"/>
      <c r="H167" s="96"/>
      <c r="I167" s="96"/>
    </row>
    <row r="168" spans="1:9" ht="16.5" customHeight="1" x14ac:dyDescent="0.3">
      <c r="A168" s="17" t="s">
        <v>408</v>
      </c>
      <c r="B168" s="20" t="s">
        <v>399</v>
      </c>
      <c r="C168" s="88">
        <f t="shared" ref="C168" si="134">+C169+C176</f>
        <v>0</v>
      </c>
      <c r="D168" s="88">
        <f t="shared" ref="D168:H168" si="135">+D169+D176</f>
        <v>105825940</v>
      </c>
      <c r="E168" s="88">
        <f t="shared" si="135"/>
        <v>105416210</v>
      </c>
      <c r="F168" s="88">
        <f t="shared" si="135"/>
        <v>0</v>
      </c>
      <c r="G168" s="88">
        <f t="shared" si="135"/>
        <v>96851310</v>
      </c>
      <c r="H168" s="88">
        <f t="shared" si="135"/>
        <v>8222892</v>
      </c>
      <c r="I168" s="88">
        <f t="shared" ref="I168" si="136">+I169+I176</f>
        <v>88628418</v>
      </c>
    </row>
    <row r="169" spans="1:9" ht="16.5" customHeight="1" x14ac:dyDescent="0.3">
      <c r="A169" s="22" t="s">
        <v>410</v>
      </c>
      <c r="B169" s="20" t="s">
        <v>400</v>
      </c>
      <c r="C169" s="89">
        <f>C170+C173+C172+C174+C171</f>
        <v>0</v>
      </c>
      <c r="D169" s="89">
        <f t="shared" ref="D169:H169" si="137">D170+D173+D172+D174+D171</f>
        <v>105825940</v>
      </c>
      <c r="E169" s="89">
        <f t="shared" si="137"/>
        <v>105416210</v>
      </c>
      <c r="F169" s="89">
        <f t="shared" si="137"/>
        <v>0</v>
      </c>
      <c r="G169" s="89">
        <f t="shared" si="137"/>
        <v>96851310</v>
      </c>
      <c r="H169" s="89">
        <f t="shared" si="137"/>
        <v>8222892</v>
      </c>
      <c r="I169" s="89">
        <f t="shared" ref="I169" si="138">I170+I173+I172+I174+I171</f>
        <v>88628418</v>
      </c>
    </row>
    <row r="170" spans="1:9" x14ac:dyDescent="0.3">
      <c r="A170" s="22"/>
      <c r="B170" s="23" t="s">
        <v>336</v>
      </c>
      <c r="C170" s="89"/>
      <c r="D170" s="90">
        <v>105798940</v>
      </c>
      <c r="E170" s="90">
        <v>105389210</v>
      </c>
      <c r="F170" s="90"/>
      <c r="G170" s="45">
        <v>96851310</v>
      </c>
      <c r="H170" s="23">
        <f t="shared" ref="H170" si="139">G170-I170</f>
        <v>8222892</v>
      </c>
      <c r="I170" s="45">
        <v>88628418</v>
      </c>
    </row>
    <row r="171" spans="1:9" ht="30" x14ac:dyDescent="0.3">
      <c r="A171" s="22"/>
      <c r="B171" s="23" t="s">
        <v>498</v>
      </c>
      <c r="C171" s="89"/>
      <c r="D171" s="90">
        <v>27000</v>
      </c>
      <c r="E171" s="90">
        <v>27000</v>
      </c>
      <c r="F171" s="90"/>
      <c r="G171" s="45">
        <v>0</v>
      </c>
      <c r="H171" s="45"/>
      <c r="I171" s="45">
        <v>0</v>
      </c>
    </row>
    <row r="172" spans="1:9" ht="45" x14ac:dyDescent="0.3">
      <c r="A172" s="22"/>
      <c r="B172" s="23" t="s">
        <v>401</v>
      </c>
      <c r="C172" s="89"/>
      <c r="D172" s="90"/>
      <c r="E172" s="90"/>
      <c r="F172" s="90"/>
      <c r="G172" s="45"/>
      <c r="H172" s="45"/>
      <c r="I172" s="45"/>
    </row>
    <row r="173" spans="1:9" ht="30" x14ac:dyDescent="0.3">
      <c r="A173" s="22"/>
      <c r="B173" s="23" t="s">
        <v>402</v>
      </c>
      <c r="C173" s="89"/>
      <c r="D173" s="90"/>
      <c r="E173" s="90"/>
      <c r="F173" s="90"/>
      <c r="G173" s="96"/>
      <c r="H173" s="96"/>
      <c r="I173" s="96"/>
    </row>
    <row r="174" spans="1:9" x14ac:dyDescent="0.3">
      <c r="A174" s="22"/>
      <c r="B174" s="47" t="s">
        <v>404</v>
      </c>
      <c r="C174" s="89"/>
      <c r="D174" s="90"/>
      <c r="E174" s="90"/>
      <c r="F174" s="90"/>
      <c r="G174" s="45"/>
      <c r="H174" s="45"/>
      <c r="I174" s="45"/>
    </row>
    <row r="175" spans="1:9" x14ac:dyDescent="0.3">
      <c r="A175" s="22"/>
      <c r="B175" s="24" t="s">
        <v>328</v>
      </c>
      <c r="C175" s="89"/>
      <c r="D175" s="90"/>
      <c r="E175" s="90"/>
      <c r="F175" s="90"/>
      <c r="G175" s="45">
        <v>-115078.8</v>
      </c>
      <c r="H175" s="23">
        <f t="shared" ref="H175" si="140">G175-I175</f>
        <v>-2605.1000000000058</v>
      </c>
      <c r="I175" s="45">
        <v>-112473.7</v>
      </c>
    </row>
    <row r="176" spans="1:9" ht="16.5" customHeight="1" x14ac:dyDescent="0.3">
      <c r="A176" s="22" t="s">
        <v>414</v>
      </c>
      <c r="B176" s="20" t="s">
        <v>405</v>
      </c>
      <c r="C176" s="89">
        <f t="shared" ref="C176:H176" si="141">C177+C178</f>
        <v>0</v>
      </c>
      <c r="D176" s="89">
        <f t="shared" si="141"/>
        <v>0</v>
      </c>
      <c r="E176" s="89">
        <f t="shared" si="141"/>
        <v>0</v>
      </c>
      <c r="F176" s="89">
        <f t="shared" si="141"/>
        <v>0</v>
      </c>
      <c r="G176" s="89">
        <f t="shared" si="141"/>
        <v>0</v>
      </c>
      <c r="H176" s="89">
        <f t="shared" si="141"/>
        <v>0</v>
      </c>
      <c r="I176" s="89">
        <f t="shared" ref="I176" si="142">I177+I178</f>
        <v>0</v>
      </c>
    </row>
    <row r="177" spans="1:9" ht="16.5" customHeight="1" x14ac:dyDescent="0.3">
      <c r="A177" s="22"/>
      <c r="B177" s="23" t="s">
        <v>336</v>
      </c>
      <c r="C177" s="89"/>
      <c r="D177" s="90"/>
      <c r="E177" s="90"/>
      <c r="F177" s="90"/>
      <c r="G177" s="45"/>
      <c r="H177" s="45"/>
      <c r="I177" s="45"/>
    </row>
    <row r="178" spans="1:9" ht="16.5" customHeight="1" x14ac:dyDescent="0.3">
      <c r="A178" s="22"/>
      <c r="B178" s="48" t="s">
        <v>407</v>
      </c>
      <c r="C178" s="89"/>
      <c r="D178" s="90"/>
      <c r="E178" s="90"/>
      <c r="F178" s="90"/>
      <c r="G178" s="45"/>
      <c r="H178" s="45"/>
      <c r="I178" s="45"/>
    </row>
    <row r="179" spans="1:9" ht="16.5" customHeight="1" x14ac:dyDescent="0.3">
      <c r="A179" s="22"/>
      <c r="B179" s="24" t="s">
        <v>328</v>
      </c>
      <c r="C179" s="89"/>
      <c r="D179" s="90"/>
      <c r="E179" s="90"/>
      <c r="F179" s="90"/>
      <c r="G179" s="45"/>
      <c r="H179" s="45"/>
      <c r="I179" s="45"/>
    </row>
    <row r="180" spans="1:9" ht="16.5" customHeight="1" x14ac:dyDescent="0.3">
      <c r="A180" s="17" t="s">
        <v>417</v>
      </c>
      <c r="B180" s="24" t="s">
        <v>409</v>
      </c>
      <c r="C180" s="89"/>
      <c r="D180" s="105">
        <v>117000</v>
      </c>
      <c r="E180" s="105">
        <v>111000</v>
      </c>
      <c r="F180" s="90"/>
      <c r="G180" s="45">
        <v>94767.5</v>
      </c>
      <c r="H180" s="23">
        <f t="shared" ref="H180:H183" si="143">G180-I180</f>
        <v>11767.5</v>
      </c>
      <c r="I180" s="45">
        <v>83000</v>
      </c>
    </row>
    <row r="181" spans="1:9" ht="16.5" customHeight="1" x14ac:dyDescent="0.3">
      <c r="A181" s="17"/>
      <c r="B181" s="24" t="s">
        <v>328</v>
      </c>
      <c r="C181" s="89"/>
      <c r="D181" s="90"/>
      <c r="E181" s="90"/>
      <c r="F181" s="90"/>
      <c r="G181" s="45"/>
      <c r="H181" s="45"/>
      <c r="I181" s="45"/>
    </row>
    <row r="182" spans="1:9" ht="16.5" customHeight="1" x14ac:dyDescent="0.3">
      <c r="A182" s="17" t="s">
        <v>418</v>
      </c>
      <c r="B182" s="24" t="s">
        <v>411</v>
      </c>
      <c r="C182" s="89"/>
      <c r="D182" s="90">
        <v>3063820</v>
      </c>
      <c r="E182" s="90">
        <v>3063820</v>
      </c>
      <c r="F182" s="90"/>
      <c r="G182" s="45">
        <v>3063816.79</v>
      </c>
      <c r="H182" s="23">
        <f t="shared" si="143"/>
        <v>0</v>
      </c>
      <c r="I182" s="45">
        <v>3063816.79</v>
      </c>
    </row>
    <row r="183" spans="1:9" ht="16.5" customHeight="1" x14ac:dyDescent="0.3">
      <c r="A183" s="17"/>
      <c r="B183" s="24" t="s">
        <v>328</v>
      </c>
      <c r="C183" s="89"/>
      <c r="D183" s="90"/>
      <c r="E183" s="90"/>
      <c r="F183" s="90"/>
      <c r="G183" s="45">
        <v>-27152.5</v>
      </c>
      <c r="H183" s="23">
        <f t="shared" si="143"/>
        <v>0</v>
      </c>
      <c r="I183" s="45">
        <v>-27152.5</v>
      </c>
    </row>
    <row r="184" spans="1:9" x14ac:dyDescent="0.3">
      <c r="A184" s="17"/>
      <c r="B184" s="20" t="s">
        <v>412</v>
      </c>
      <c r="C184" s="89">
        <f t="shared" ref="C184" si="144">C88+C100+C116+C132+C134+C136+C145+C149+C153+C160+C165+C167+C175+C179+C181+C183</f>
        <v>0</v>
      </c>
      <c r="D184" s="89">
        <f t="shared" ref="D184:H184" si="145">D88+D100+D116+D132+D134+D136+D145+D149+D153+D160+D165+D167+D175+D179+D181+D183</f>
        <v>0</v>
      </c>
      <c r="E184" s="89">
        <f t="shared" si="145"/>
        <v>0</v>
      </c>
      <c r="F184" s="89">
        <f t="shared" si="145"/>
        <v>0</v>
      </c>
      <c r="G184" s="89">
        <f t="shared" si="145"/>
        <v>-214852.59</v>
      </c>
      <c r="H184" s="89">
        <f t="shared" si="145"/>
        <v>-17734.870000000003</v>
      </c>
      <c r="I184" s="89">
        <f t="shared" ref="I184" si="146">I88+I100+I116+I132+I134+I136+I145+I149+I153+I160+I165+I167+I175+I179+I181+I183</f>
        <v>-197117.72</v>
      </c>
    </row>
    <row r="185" spans="1:9" ht="30" x14ac:dyDescent="0.3">
      <c r="A185" s="17" t="s">
        <v>208</v>
      </c>
      <c r="B185" s="20" t="s">
        <v>193</v>
      </c>
      <c r="C185" s="89">
        <f t="shared" ref="C185:I185" si="147">C186</f>
        <v>0</v>
      </c>
      <c r="D185" s="89">
        <f t="shared" si="147"/>
        <v>109419930</v>
      </c>
      <c r="E185" s="89">
        <f t="shared" si="147"/>
        <v>109419930</v>
      </c>
      <c r="F185" s="89">
        <f t="shared" si="147"/>
        <v>0</v>
      </c>
      <c r="G185" s="89">
        <f t="shared" si="147"/>
        <v>109374267</v>
      </c>
      <c r="H185" s="89">
        <f t="shared" si="147"/>
        <v>10252670</v>
      </c>
      <c r="I185" s="89">
        <f t="shared" si="147"/>
        <v>99121597</v>
      </c>
    </row>
    <row r="186" spans="1:9" x14ac:dyDescent="0.3">
      <c r="A186" s="17" t="s">
        <v>421</v>
      </c>
      <c r="B186" s="20" t="s">
        <v>413</v>
      </c>
      <c r="C186" s="89">
        <f t="shared" ref="C186:H186" si="148">C187+C196</f>
        <v>0</v>
      </c>
      <c r="D186" s="89">
        <f t="shared" si="148"/>
        <v>109419930</v>
      </c>
      <c r="E186" s="89">
        <f t="shared" si="148"/>
        <v>109419930</v>
      </c>
      <c r="F186" s="89">
        <f t="shared" si="148"/>
        <v>0</v>
      </c>
      <c r="G186" s="89">
        <f t="shared" si="148"/>
        <v>109374267</v>
      </c>
      <c r="H186" s="89">
        <f t="shared" si="148"/>
        <v>10252670</v>
      </c>
      <c r="I186" s="89">
        <f t="shared" ref="I186" si="149">I187+I196</f>
        <v>99121597</v>
      </c>
    </row>
    <row r="187" spans="1:9" ht="30" x14ac:dyDescent="0.3">
      <c r="A187" s="17" t="s">
        <v>423</v>
      </c>
      <c r="B187" s="20" t="s">
        <v>415</v>
      </c>
      <c r="C187" s="89">
        <f>C188+C191+C194+C189+C190+C195</f>
        <v>0</v>
      </c>
      <c r="D187" s="89">
        <f t="shared" ref="D187:H187" si="150">D188+D191+D194+D189+D190+D195</f>
        <v>108752430</v>
      </c>
      <c r="E187" s="89">
        <f t="shared" si="150"/>
        <v>108752430</v>
      </c>
      <c r="F187" s="89">
        <f t="shared" si="150"/>
        <v>0</v>
      </c>
      <c r="G187" s="89">
        <f t="shared" si="150"/>
        <v>108751767</v>
      </c>
      <c r="H187" s="89">
        <f t="shared" si="150"/>
        <v>10252670</v>
      </c>
      <c r="I187" s="89">
        <f t="shared" ref="I187" si="151">I188+I191+I194+I189+I190+I195</f>
        <v>98499097</v>
      </c>
    </row>
    <row r="188" spans="1:9" ht="30" x14ac:dyDescent="0.3">
      <c r="A188" s="17"/>
      <c r="B188" s="24" t="s">
        <v>484</v>
      </c>
      <c r="C188" s="89"/>
      <c r="D188" s="105">
        <v>100271150</v>
      </c>
      <c r="E188" s="105">
        <v>100271150</v>
      </c>
      <c r="F188" s="90"/>
      <c r="G188" s="89">
        <v>100271062</v>
      </c>
      <c r="H188" s="23">
        <f t="shared" ref="H188:H195" si="152">G188-I188</f>
        <v>9486166</v>
      </c>
      <c r="I188" s="89">
        <v>90784896</v>
      </c>
    </row>
    <row r="189" spans="1:9" ht="30" x14ac:dyDescent="0.3">
      <c r="A189" s="17"/>
      <c r="B189" s="24" t="s">
        <v>485</v>
      </c>
      <c r="C189" s="89"/>
      <c r="D189" s="105">
        <v>628320</v>
      </c>
      <c r="E189" s="105">
        <v>628320</v>
      </c>
      <c r="F189" s="90"/>
      <c r="G189" s="89">
        <v>628186</v>
      </c>
      <c r="H189" s="23">
        <f t="shared" si="152"/>
        <v>60600</v>
      </c>
      <c r="I189" s="89">
        <v>567586</v>
      </c>
    </row>
    <row r="190" spans="1:9" ht="30" x14ac:dyDescent="0.3">
      <c r="A190" s="17"/>
      <c r="B190" s="24" t="s">
        <v>486</v>
      </c>
      <c r="C190" s="89"/>
      <c r="D190" s="105">
        <v>285200</v>
      </c>
      <c r="E190" s="105">
        <v>285200</v>
      </c>
      <c r="F190" s="90"/>
      <c r="G190" s="89">
        <v>285060</v>
      </c>
      <c r="H190" s="23">
        <f t="shared" si="152"/>
        <v>28628</v>
      </c>
      <c r="I190" s="89">
        <v>256432</v>
      </c>
    </row>
    <row r="191" spans="1:9" ht="30" x14ac:dyDescent="0.3">
      <c r="A191" s="17"/>
      <c r="B191" s="24" t="s">
        <v>487</v>
      </c>
      <c r="C191" s="89">
        <f>C192+C193</f>
        <v>0</v>
      </c>
      <c r="D191" s="89">
        <f t="shared" ref="D191:H191" si="153">D192+D193</f>
        <v>6958210</v>
      </c>
      <c r="E191" s="89">
        <f t="shared" si="153"/>
        <v>6958210</v>
      </c>
      <c r="F191" s="89">
        <f t="shared" si="153"/>
        <v>0</v>
      </c>
      <c r="G191" s="89">
        <f t="shared" si="153"/>
        <v>6957950</v>
      </c>
      <c r="H191" s="89">
        <f t="shared" si="153"/>
        <v>677276</v>
      </c>
      <c r="I191" s="89">
        <f t="shared" ref="I191" si="154">I192+I193</f>
        <v>6280674</v>
      </c>
    </row>
    <row r="192" spans="1:9" ht="75" x14ac:dyDescent="0.3">
      <c r="A192" s="17"/>
      <c r="B192" s="24" t="s">
        <v>416</v>
      </c>
      <c r="C192" s="89"/>
      <c r="D192" s="105">
        <v>3823260</v>
      </c>
      <c r="E192" s="105">
        <v>3823260</v>
      </c>
      <c r="F192" s="90"/>
      <c r="G192" s="89">
        <v>3823159</v>
      </c>
      <c r="H192" s="23">
        <f t="shared" si="152"/>
        <v>372984</v>
      </c>
      <c r="I192" s="89">
        <v>3450175</v>
      </c>
    </row>
    <row r="193" spans="1:9" ht="75" x14ac:dyDescent="0.3">
      <c r="A193" s="17"/>
      <c r="B193" s="24" t="s">
        <v>488</v>
      </c>
      <c r="C193" s="89"/>
      <c r="D193" s="105">
        <v>3134950</v>
      </c>
      <c r="E193" s="105">
        <v>3134950</v>
      </c>
      <c r="F193" s="90"/>
      <c r="G193" s="89">
        <v>3134791</v>
      </c>
      <c r="H193" s="23">
        <f t="shared" si="152"/>
        <v>304292</v>
      </c>
      <c r="I193" s="89">
        <v>2830499</v>
      </c>
    </row>
    <row r="194" spans="1:9" ht="45" x14ac:dyDescent="0.3">
      <c r="A194" s="17"/>
      <c r="B194" s="24" t="s">
        <v>489</v>
      </c>
      <c r="C194" s="89"/>
      <c r="D194" s="105"/>
      <c r="E194" s="105"/>
      <c r="F194" s="90"/>
      <c r="G194" s="89"/>
      <c r="H194" s="89"/>
      <c r="I194" s="89"/>
    </row>
    <row r="195" spans="1:9" ht="45" x14ac:dyDescent="0.3">
      <c r="A195" s="17"/>
      <c r="B195" s="24" t="s">
        <v>490</v>
      </c>
      <c r="C195" s="89"/>
      <c r="D195" s="105">
        <v>609550</v>
      </c>
      <c r="E195" s="105">
        <v>609550</v>
      </c>
      <c r="F195" s="90"/>
      <c r="G195" s="89">
        <v>609509</v>
      </c>
      <c r="H195" s="23">
        <f t="shared" si="152"/>
        <v>0</v>
      </c>
      <c r="I195" s="89">
        <v>609509</v>
      </c>
    </row>
    <row r="196" spans="1:9" x14ac:dyDescent="0.3">
      <c r="A196" s="17" t="s">
        <v>429</v>
      </c>
      <c r="B196" s="20" t="s">
        <v>491</v>
      </c>
      <c r="C196" s="89">
        <f>C197+C198</f>
        <v>0</v>
      </c>
      <c r="D196" s="89">
        <f t="shared" ref="D196:H196" si="155">D197+D198</f>
        <v>667500</v>
      </c>
      <c r="E196" s="89">
        <f t="shared" si="155"/>
        <v>667500</v>
      </c>
      <c r="F196" s="89">
        <f t="shared" si="155"/>
        <v>0</v>
      </c>
      <c r="G196" s="89">
        <f t="shared" si="155"/>
        <v>622500</v>
      </c>
      <c r="H196" s="89">
        <f t="shared" si="155"/>
        <v>0</v>
      </c>
      <c r="I196" s="89">
        <f t="shared" ref="I196" si="156">I197+I198</f>
        <v>622500</v>
      </c>
    </row>
    <row r="197" spans="1:9" ht="45" x14ac:dyDescent="0.3">
      <c r="A197" s="17"/>
      <c r="B197" s="24" t="s">
        <v>492</v>
      </c>
      <c r="C197" s="89"/>
      <c r="D197" s="90"/>
      <c r="E197" s="90"/>
      <c r="F197" s="90"/>
      <c r="G197" s="89"/>
      <c r="H197" s="89"/>
      <c r="I197" s="89"/>
    </row>
    <row r="198" spans="1:9" ht="30" x14ac:dyDescent="0.3">
      <c r="A198" s="17"/>
      <c r="B198" s="24" t="s">
        <v>493</v>
      </c>
      <c r="C198" s="89"/>
      <c r="D198" s="106">
        <v>667500</v>
      </c>
      <c r="E198" s="106">
        <v>667500</v>
      </c>
      <c r="F198" s="90"/>
      <c r="G198" s="89">
        <v>622500</v>
      </c>
      <c r="H198" s="23">
        <f t="shared" ref="H198" si="157">G198-I198</f>
        <v>0</v>
      </c>
      <c r="I198" s="89">
        <v>622500</v>
      </c>
    </row>
    <row r="199" spans="1:9" x14ac:dyDescent="0.3">
      <c r="A199" s="17" t="s">
        <v>431</v>
      </c>
      <c r="B199" s="49" t="s">
        <v>419</v>
      </c>
      <c r="C199" s="93">
        <f>+C200</f>
        <v>0</v>
      </c>
      <c r="D199" s="93">
        <f t="shared" ref="D199:I201" si="158">+D200</f>
        <v>16372840</v>
      </c>
      <c r="E199" s="93">
        <f t="shared" si="158"/>
        <v>16372840</v>
      </c>
      <c r="F199" s="93">
        <f t="shared" si="158"/>
        <v>0</v>
      </c>
      <c r="G199" s="93">
        <f t="shared" si="158"/>
        <v>16372795</v>
      </c>
      <c r="H199" s="93">
        <f t="shared" si="158"/>
        <v>1482725</v>
      </c>
      <c r="I199" s="93">
        <f t="shared" si="158"/>
        <v>14890070</v>
      </c>
    </row>
    <row r="200" spans="1:9" ht="16.5" customHeight="1" x14ac:dyDescent="0.3">
      <c r="A200" s="17" t="s">
        <v>433</v>
      </c>
      <c r="B200" s="49" t="s">
        <v>189</v>
      </c>
      <c r="C200" s="93">
        <f>+C201</f>
        <v>0</v>
      </c>
      <c r="D200" s="93">
        <f t="shared" si="158"/>
        <v>16372840</v>
      </c>
      <c r="E200" s="93">
        <f t="shared" si="158"/>
        <v>16372840</v>
      </c>
      <c r="F200" s="93">
        <f t="shared" si="158"/>
        <v>0</v>
      </c>
      <c r="G200" s="93">
        <f t="shared" si="158"/>
        <v>16372795</v>
      </c>
      <c r="H200" s="93">
        <f t="shared" si="158"/>
        <v>1482725</v>
      </c>
      <c r="I200" s="93">
        <f t="shared" si="158"/>
        <v>14890070</v>
      </c>
    </row>
    <row r="201" spans="1:9" ht="16.5" customHeight="1" x14ac:dyDescent="0.3">
      <c r="A201" s="17" t="s">
        <v>435</v>
      </c>
      <c r="B201" s="20" t="s">
        <v>420</v>
      </c>
      <c r="C201" s="93">
        <f>+C202</f>
        <v>0</v>
      </c>
      <c r="D201" s="93">
        <f t="shared" si="158"/>
        <v>16372840</v>
      </c>
      <c r="E201" s="93">
        <f t="shared" si="158"/>
        <v>16372840</v>
      </c>
      <c r="F201" s="93">
        <f t="shared" si="158"/>
        <v>0</v>
      </c>
      <c r="G201" s="93">
        <f t="shared" si="158"/>
        <v>16372795</v>
      </c>
      <c r="H201" s="93">
        <f t="shared" si="158"/>
        <v>1482725</v>
      </c>
      <c r="I201" s="93">
        <f t="shared" si="158"/>
        <v>14890070</v>
      </c>
    </row>
    <row r="202" spans="1:9" ht="16.5" customHeight="1" x14ac:dyDescent="0.3">
      <c r="A202" s="22" t="s">
        <v>437</v>
      </c>
      <c r="B202" s="49" t="s">
        <v>422</v>
      </c>
      <c r="C202" s="88">
        <f t="shared" ref="C202:I202" si="159">C203</f>
        <v>0</v>
      </c>
      <c r="D202" s="88">
        <f t="shared" si="159"/>
        <v>16372840</v>
      </c>
      <c r="E202" s="88">
        <f t="shared" si="159"/>
        <v>16372840</v>
      </c>
      <c r="F202" s="88">
        <f t="shared" si="159"/>
        <v>0</v>
      </c>
      <c r="G202" s="88">
        <f t="shared" si="159"/>
        <v>16372795</v>
      </c>
      <c r="H202" s="88">
        <f t="shared" si="159"/>
        <v>1482725</v>
      </c>
      <c r="I202" s="88">
        <f t="shared" si="159"/>
        <v>14890070</v>
      </c>
    </row>
    <row r="203" spans="1:9" ht="16.5" customHeight="1" x14ac:dyDescent="0.3">
      <c r="A203" s="22" t="s">
        <v>439</v>
      </c>
      <c r="B203" s="49" t="s">
        <v>424</v>
      </c>
      <c r="C203" s="88">
        <f t="shared" ref="C203:H203" si="160">C205+C206+C207</f>
        <v>0</v>
      </c>
      <c r="D203" s="88">
        <f t="shared" si="160"/>
        <v>16372840</v>
      </c>
      <c r="E203" s="88">
        <f t="shared" si="160"/>
        <v>16372840</v>
      </c>
      <c r="F203" s="88">
        <f t="shared" si="160"/>
        <v>0</v>
      </c>
      <c r="G203" s="88">
        <f t="shared" si="160"/>
        <v>16372795</v>
      </c>
      <c r="H203" s="88">
        <f t="shared" si="160"/>
        <v>1482725</v>
      </c>
      <c r="I203" s="88">
        <f t="shared" ref="I203" si="161">I205+I206+I207</f>
        <v>14890070</v>
      </c>
    </row>
    <row r="204" spans="1:9" ht="16.5" customHeight="1" x14ac:dyDescent="0.3">
      <c r="A204" s="17" t="s">
        <v>441</v>
      </c>
      <c r="B204" s="49" t="s">
        <v>425</v>
      </c>
      <c r="C204" s="88">
        <f t="shared" ref="C204:I204" si="162">C205</f>
        <v>0</v>
      </c>
      <c r="D204" s="88">
        <f t="shared" si="162"/>
        <v>10979520</v>
      </c>
      <c r="E204" s="88">
        <f t="shared" si="162"/>
        <v>10979520</v>
      </c>
      <c r="F204" s="88">
        <f t="shared" si="162"/>
        <v>0</v>
      </c>
      <c r="G204" s="88">
        <f t="shared" si="162"/>
        <v>10979486</v>
      </c>
      <c r="H204" s="88">
        <f t="shared" si="162"/>
        <v>1071517</v>
      </c>
      <c r="I204" s="88">
        <f t="shared" si="162"/>
        <v>9907969</v>
      </c>
    </row>
    <row r="205" spans="1:9" ht="16.5" customHeight="1" x14ac:dyDescent="0.3">
      <c r="A205" s="22" t="s">
        <v>443</v>
      </c>
      <c r="B205" s="50" t="s">
        <v>426</v>
      </c>
      <c r="C205" s="89"/>
      <c r="D205" s="90">
        <v>10979520</v>
      </c>
      <c r="E205" s="90">
        <v>10979520</v>
      </c>
      <c r="F205" s="90"/>
      <c r="G205" s="45">
        <v>10979486</v>
      </c>
      <c r="H205" s="23">
        <f t="shared" ref="H205:H206" si="163">G205-I205</f>
        <v>1071517</v>
      </c>
      <c r="I205" s="45">
        <v>9907969</v>
      </c>
    </row>
    <row r="206" spans="1:9" ht="16.5" customHeight="1" x14ac:dyDescent="0.3">
      <c r="A206" s="22" t="s">
        <v>444</v>
      </c>
      <c r="B206" s="50" t="s">
        <v>427</v>
      </c>
      <c r="C206" s="89"/>
      <c r="D206" s="90">
        <v>5393320</v>
      </c>
      <c r="E206" s="90">
        <v>5393320</v>
      </c>
      <c r="F206" s="90"/>
      <c r="G206" s="45">
        <v>5393309</v>
      </c>
      <c r="H206" s="23">
        <f t="shared" si="163"/>
        <v>411208</v>
      </c>
      <c r="I206" s="45">
        <v>4982101</v>
      </c>
    </row>
    <row r="207" spans="1:9" ht="16.5" customHeight="1" x14ac:dyDescent="0.3">
      <c r="A207" s="22"/>
      <c r="B207" s="28" t="s">
        <v>428</v>
      </c>
      <c r="C207" s="89"/>
      <c r="D207" s="90"/>
      <c r="E207" s="90"/>
      <c r="F207" s="90"/>
      <c r="G207" s="45"/>
      <c r="H207" s="45"/>
      <c r="I207" s="45"/>
    </row>
    <row r="208" spans="1:9" ht="30" x14ac:dyDescent="0.3">
      <c r="A208" s="22" t="s">
        <v>211</v>
      </c>
      <c r="B208" s="51" t="s">
        <v>195</v>
      </c>
      <c r="C208" s="86">
        <f t="shared" ref="C208" si="164">C213+C209</f>
        <v>0</v>
      </c>
      <c r="D208" s="86">
        <f t="shared" ref="D208:H208" si="165">D213+D209</f>
        <v>0</v>
      </c>
      <c r="E208" s="86">
        <f t="shared" si="165"/>
        <v>0</v>
      </c>
      <c r="F208" s="86">
        <f t="shared" si="165"/>
        <v>0</v>
      </c>
      <c r="G208" s="86">
        <f t="shared" si="165"/>
        <v>0</v>
      </c>
      <c r="H208" s="86">
        <f t="shared" si="165"/>
        <v>0</v>
      </c>
      <c r="I208" s="86">
        <f t="shared" ref="I208" si="166">I213+I209</f>
        <v>0</v>
      </c>
    </row>
    <row r="209" spans="1:9" x14ac:dyDescent="0.3">
      <c r="A209" s="22" t="s">
        <v>446</v>
      </c>
      <c r="B209" s="51" t="s">
        <v>430</v>
      </c>
      <c r="C209" s="86">
        <f t="shared" ref="C209" si="167">C210+C211+C212</f>
        <v>0</v>
      </c>
      <c r="D209" s="86">
        <f t="shared" ref="D209:H209" si="168">D210+D211+D212</f>
        <v>0</v>
      </c>
      <c r="E209" s="86">
        <f t="shared" si="168"/>
        <v>0</v>
      </c>
      <c r="F209" s="86">
        <f t="shared" si="168"/>
        <v>0</v>
      </c>
      <c r="G209" s="86">
        <f t="shared" si="168"/>
        <v>0</v>
      </c>
      <c r="H209" s="86">
        <f t="shared" si="168"/>
        <v>0</v>
      </c>
      <c r="I209" s="86">
        <f t="shared" ref="I209" si="169">I210+I211+I212</f>
        <v>0</v>
      </c>
    </row>
    <row r="210" spans="1:9" x14ac:dyDescent="0.3">
      <c r="A210" s="22" t="s">
        <v>447</v>
      </c>
      <c r="B210" s="51" t="s">
        <v>432</v>
      </c>
      <c r="C210" s="86"/>
      <c r="D210" s="90"/>
      <c r="E210" s="90"/>
      <c r="F210" s="90"/>
      <c r="G210" s="86"/>
      <c r="H210" s="86"/>
      <c r="I210" s="86"/>
    </row>
    <row r="211" spans="1:9" x14ac:dyDescent="0.3">
      <c r="A211" s="22" t="s">
        <v>448</v>
      </c>
      <c r="B211" s="51" t="s">
        <v>434</v>
      </c>
      <c r="C211" s="86"/>
      <c r="D211" s="90"/>
      <c r="E211" s="90"/>
      <c r="F211" s="90"/>
      <c r="G211" s="86"/>
      <c r="H211" s="86"/>
      <c r="I211" s="86"/>
    </row>
    <row r="212" spans="1:9" x14ac:dyDescent="0.3">
      <c r="A212" s="22" t="s">
        <v>449</v>
      </c>
      <c r="B212" s="51" t="s">
        <v>436</v>
      </c>
      <c r="C212" s="86"/>
      <c r="D212" s="90"/>
      <c r="E212" s="90"/>
      <c r="F212" s="90"/>
      <c r="G212" s="86"/>
      <c r="H212" s="86"/>
      <c r="I212" s="86"/>
    </row>
    <row r="213" spans="1:9" x14ac:dyDescent="0.3">
      <c r="A213" s="22" t="s">
        <v>450</v>
      </c>
      <c r="B213" s="51" t="s">
        <v>438</v>
      </c>
      <c r="C213" s="86">
        <f t="shared" ref="C213:H213" si="170">C214+C215+C216</f>
        <v>0</v>
      </c>
      <c r="D213" s="86">
        <f t="shared" si="170"/>
        <v>0</v>
      </c>
      <c r="E213" s="86">
        <f t="shared" si="170"/>
        <v>0</v>
      </c>
      <c r="F213" s="86">
        <f t="shared" si="170"/>
        <v>0</v>
      </c>
      <c r="G213" s="86">
        <f t="shared" si="170"/>
        <v>0</v>
      </c>
      <c r="H213" s="86">
        <f t="shared" si="170"/>
        <v>0</v>
      </c>
      <c r="I213" s="86">
        <f t="shared" ref="I213" si="171">I214+I215+I216</f>
        <v>0</v>
      </c>
    </row>
    <row r="214" spans="1:9" x14ac:dyDescent="0.3">
      <c r="A214" s="22" t="s">
        <v>451</v>
      </c>
      <c r="B214" s="52" t="s">
        <v>440</v>
      </c>
      <c r="C214" s="45"/>
      <c r="D214" s="90"/>
      <c r="E214" s="90"/>
      <c r="F214" s="90"/>
      <c r="G214" s="45"/>
      <c r="H214" s="45"/>
      <c r="I214" s="45"/>
    </row>
    <row r="215" spans="1:9" x14ac:dyDescent="0.3">
      <c r="A215" s="22" t="s">
        <v>453</v>
      </c>
      <c r="B215" s="52" t="s">
        <v>442</v>
      </c>
      <c r="C215" s="45"/>
      <c r="D215" s="90"/>
      <c r="E215" s="90"/>
      <c r="F215" s="90"/>
      <c r="G215" s="45"/>
      <c r="H215" s="45"/>
      <c r="I215" s="45"/>
    </row>
    <row r="216" spans="1:9" x14ac:dyDescent="0.3">
      <c r="A216" s="22" t="s">
        <v>455</v>
      </c>
      <c r="B216" s="52" t="s">
        <v>436</v>
      </c>
      <c r="C216" s="45"/>
      <c r="D216" s="90"/>
      <c r="E216" s="90"/>
      <c r="F216" s="90"/>
      <c r="G216" s="45"/>
      <c r="H216" s="45"/>
      <c r="I216" s="45"/>
    </row>
    <row r="217" spans="1:9" x14ac:dyDescent="0.3">
      <c r="A217" s="22" t="s">
        <v>456</v>
      </c>
      <c r="B217" s="51" t="s">
        <v>445</v>
      </c>
      <c r="C217" s="86">
        <f>C218</f>
        <v>0</v>
      </c>
      <c r="D217" s="86">
        <f t="shared" ref="D217:I218" si="172">D218</f>
        <v>0</v>
      </c>
      <c r="E217" s="86">
        <f t="shared" si="172"/>
        <v>0</v>
      </c>
      <c r="F217" s="86">
        <f t="shared" si="172"/>
        <v>0</v>
      </c>
      <c r="G217" s="86">
        <f t="shared" si="172"/>
        <v>0</v>
      </c>
      <c r="H217" s="86">
        <f t="shared" si="172"/>
        <v>0</v>
      </c>
      <c r="I217" s="86">
        <f t="shared" si="172"/>
        <v>0</v>
      </c>
    </row>
    <row r="218" spans="1:9" x14ac:dyDescent="0.3">
      <c r="A218" s="22" t="s">
        <v>457</v>
      </c>
      <c r="B218" s="51" t="s">
        <v>189</v>
      </c>
      <c r="C218" s="86">
        <f>C219</f>
        <v>0</v>
      </c>
      <c r="D218" s="86">
        <f t="shared" si="172"/>
        <v>0</v>
      </c>
      <c r="E218" s="86">
        <f t="shared" si="172"/>
        <v>0</v>
      </c>
      <c r="F218" s="86">
        <f t="shared" si="172"/>
        <v>0</v>
      </c>
      <c r="G218" s="86">
        <f t="shared" si="172"/>
        <v>0</v>
      </c>
      <c r="H218" s="86">
        <f t="shared" si="172"/>
        <v>0</v>
      </c>
      <c r="I218" s="86">
        <f t="shared" si="172"/>
        <v>0</v>
      </c>
    </row>
    <row r="219" spans="1:9" ht="30" x14ac:dyDescent="0.3">
      <c r="A219" s="22" t="s">
        <v>458</v>
      </c>
      <c r="B219" s="51" t="s">
        <v>195</v>
      </c>
      <c r="C219" s="86">
        <f t="shared" ref="C219" si="173">C222</f>
        <v>0</v>
      </c>
      <c r="D219" s="86">
        <f t="shared" ref="D219:H219" si="174">D222</f>
        <v>0</v>
      </c>
      <c r="E219" s="86">
        <f t="shared" si="174"/>
        <v>0</v>
      </c>
      <c r="F219" s="86">
        <f t="shared" si="174"/>
        <v>0</v>
      </c>
      <c r="G219" s="86">
        <f t="shared" si="174"/>
        <v>0</v>
      </c>
      <c r="H219" s="86">
        <f t="shared" si="174"/>
        <v>0</v>
      </c>
      <c r="I219" s="86">
        <f t="shared" ref="I219" si="175">I222</f>
        <v>0</v>
      </c>
    </row>
    <row r="220" spans="1:9" x14ac:dyDescent="0.3">
      <c r="A220" s="22" t="s">
        <v>459</v>
      </c>
      <c r="B220" s="51" t="s">
        <v>206</v>
      </c>
      <c r="C220" s="86">
        <f t="shared" ref="C220:C225" si="176">C221</f>
        <v>0</v>
      </c>
      <c r="D220" s="86">
        <f t="shared" ref="D220:I222" si="177">D221</f>
        <v>0</v>
      </c>
      <c r="E220" s="86">
        <f t="shared" si="177"/>
        <v>0</v>
      </c>
      <c r="F220" s="86">
        <f t="shared" si="177"/>
        <v>0</v>
      </c>
      <c r="G220" s="86">
        <f t="shared" si="177"/>
        <v>0</v>
      </c>
      <c r="H220" s="86">
        <f t="shared" si="177"/>
        <v>0</v>
      </c>
      <c r="I220" s="86">
        <f t="shared" si="177"/>
        <v>0</v>
      </c>
    </row>
    <row r="221" spans="1:9" x14ac:dyDescent="0.3">
      <c r="A221" s="22" t="s">
        <v>460</v>
      </c>
      <c r="B221" s="51" t="s">
        <v>189</v>
      </c>
      <c r="C221" s="86">
        <f t="shared" si="176"/>
        <v>0</v>
      </c>
      <c r="D221" s="86">
        <f t="shared" si="177"/>
        <v>0</v>
      </c>
      <c r="E221" s="86">
        <f t="shared" si="177"/>
        <v>0</v>
      </c>
      <c r="F221" s="86">
        <f t="shared" si="177"/>
        <v>0</v>
      </c>
      <c r="G221" s="86">
        <f t="shared" si="177"/>
        <v>0</v>
      </c>
      <c r="H221" s="86">
        <f t="shared" si="177"/>
        <v>0</v>
      </c>
      <c r="I221" s="86">
        <f t="shared" si="177"/>
        <v>0</v>
      </c>
    </row>
    <row r="222" spans="1:9" ht="30" x14ac:dyDescent="0.3">
      <c r="A222" s="22" t="s">
        <v>461</v>
      </c>
      <c r="B222" s="52" t="s">
        <v>195</v>
      </c>
      <c r="C222" s="86">
        <f t="shared" si="176"/>
        <v>0</v>
      </c>
      <c r="D222" s="86">
        <f t="shared" si="177"/>
        <v>0</v>
      </c>
      <c r="E222" s="86">
        <f t="shared" si="177"/>
        <v>0</v>
      </c>
      <c r="F222" s="86">
        <f t="shared" si="177"/>
        <v>0</v>
      </c>
      <c r="G222" s="86">
        <f t="shared" si="177"/>
        <v>0</v>
      </c>
      <c r="H222" s="86">
        <f t="shared" si="177"/>
        <v>0</v>
      </c>
      <c r="I222" s="86">
        <f t="shared" si="177"/>
        <v>0</v>
      </c>
    </row>
    <row r="223" spans="1:9" x14ac:dyDescent="0.3">
      <c r="A223" s="22" t="s">
        <v>462</v>
      </c>
      <c r="B223" s="51" t="s">
        <v>438</v>
      </c>
      <c r="C223" s="86">
        <f t="shared" si="176"/>
        <v>0</v>
      </c>
      <c r="D223" s="86">
        <f t="shared" ref="D223:I225" si="178">D224</f>
        <v>0</v>
      </c>
      <c r="E223" s="86">
        <f t="shared" si="178"/>
        <v>0</v>
      </c>
      <c r="F223" s="86">
        <f t="shared" si="178"/>
        <v>0</v>
      </c>
      <c r="G223" s="86">
        <f t="shared" si="178"/>
        <v>0</v>
      </c>
      <c r="H223" s="86">
        <f t="shared" si="178"/>
        <v>0</v>
      </c>
      <c r="I223" s="86">
        <f t="shared" si="178"/>
        <v>0</v>
      </c>
    </row>
    <row r="224" spans="1:9" x14ac:dyDescent="0.3">
      <c r="A224" s="22" t="s">
        <v>463</v>
      </c>
      <c r="B224" s="51" t="s">
        <v>442</v>
      </c>
      <c r="C224" s="86">
        <f t="shared" si="176"/>
        <v>0</v>
      </c>
      <c r="D224" s="86">
        <f t="shared" si="178"/>
        <v>0</v>
      </c>
      <c r="E224" s="86">
        <f t="shared" si="178"/>
        <v>0</v>
      </c>
      <c r="F224" s="86">
        <f t="shared" si="178"/>
        <v>0</v>
      </c>
      <c r="G224" s="86">
        <f t="shared" si="178"/>
        <v>0</v>
      </c>
      <c r="H224" s="86">
        <f t="shared" si="178"/>
        <v>0</v>
      </c>
      <c r="I224" s="86">
        <f t="shared" si="178"/>
        <v>0</v>
      </c>
    </row>
    <row r="225" spans="1:9" x14ac:dyDescent="0.3">
      <c r="A225" s="22" t="s">
        <v>464</v>
      </c>
      <c r="B225" s="51" t="s">
        <v>452</v>
      </c>
      <c r="C225" s="86">
        <f t="shared" si="176"/>
        <v>0</v>
      </c>
      <c r="D225" s="86">
        <f t="shared" si="178"/>
        <v>0</v>
      </c>
      <c r="E225" s="86">
        <f t="shared" si="178"/>
        <v>0</v>
      </c>
      <c r="F225" s="86">
        <f t="shared" si="178"/>
        <v>0</v>
      </c>
      <c r="G225" s="86">
        <f t="shared" si="178"/>
        <v>0</v>
      </c>
      <c r="H225" s="86">
        <f t="shared" si="178"/>
        <v>0</v>
      </c>
      <c r="I225" s="86">
        <f t="shared" si="178"/>
        <v>0</v>
      </c>
    </row>
    <row r="226" spans="1:9" x14ac:dyDescent="0.3">
      <c r="A226" s="22" t="s">
        <v>465</v>
      </c>
      <c r="B226" s="52" t="s">
        <v>454</v>
      </c>
      <c r="C226" s="45"/>
      <c r="D226" s="90"/>
      <c r="E226" s="90"/>
      <c r="F226" s="90"/>
      <c r="G226" s="45"/>
      <c r="H226" s="45"/>
      <c r="I226" s="45"/>
    </row>
  </sheetData>
  <protectedRanges>
    <protectedRange sqref="B2:B3 C1:C3" name="Zonă1_1" securityDescriptor="O:WDG:WDD:(A;;CC;;;WD)"/>
    <protectedRange sqref="G157:H159 G70 G155 H52 H58 H60 H67 H70:H71 H88 H102 H109 H132:H133 H135 H142:H144 G160 G37:G40 H37:H42 I70 I155 I157:I160 I37:I40 G128:I131 G81:I85 G35:I35 G25:I33 G46:I51 G62:I66 G92:I93 G95:I100 G103:I108 G111:I116 G118:I126 G54:I57 G139:I141"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2021-11-11T10:11:09Z</cp:lastPrinted>
  <dcterms:created xsi:type="dcterms:W3CDTF">2020-08-07T11:14:11Z</dcterms:created>
  <dcterms:modified xsi:type="dcterms:W3CDTF">2021-11-11T12:05:26Z</dcterms:modified>
</cp:coreProperties>
</file>